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1_свод" sheetId="1" r:id="rId1"/>
    <sheet name="2_Расч_прогн" sheetId="2" r:id="rId2"/>
    <sheet name="3_Объектная" sheetId="3" r:id="rId3"/>
    <sheet name="4_Локальная" sheetId="4" r:id="rId4"/>
    <sheet name="5_ведомость_ресурсов" sheetId="5" r:id="rId5"/>
  </sheets>
  <definedNames>
    <definedName name="_xlnm.Print_Titles" localSheetId="0">'1_свод'!$31:$31</definedName>
  </definedNames>
  <calcPr fullCalcOnLoad="1"/>
</workbook>
</file>

<file path=xl/comments1.xml><?xml version="1.0" encoding="utf-8"?>
<comments xmlns="http://schemas.openxmlformats.org/spreadsheetml/2006/main">
  <authors>
    <author>ssu</author>
  </authors>
  <commentList>
    <comment ref="J184" authorId="0">
      <text>
        <r>
          <rPr>
            <b/>
            <sz val="9"/>
            <rFont val="Tahoma"/>
            <family val="2"/>
          </rPr>
          <t>Введите сумму</t>
        </r>
      </text>
    </comment>
  </commentList>
</comments>
</file>

<file path=xl/sharedStrings.xml><?xml version="1.0" encoding="utf-8"?>
<sst xmlns="http://schemas.openxmlformats.org/spreadsheetml/2006/main" count="719" uniqueCount="435">
  <si>
    <t>ОБЪЕКТНАЯ СМЕТА №</t>
  </si>
  <si>
    <t xml:space="preserve">Стоимость </t>
  </si>
  <si>
    <t>Номера смет и расчетов</t>
  </si>
  <si>
    <t>Наименование работ и затрат</t>
  </si>
  <si>
    <t>в т.ч. з/пл. машинистов</t>
  </si>
  <si>
    <t>материалы, изделия</t>
  </si>
  <si>
    <t>заработная плата</t>
  </si>
  <si>
    <t>оборудование, мебель, инвентарь</t>
  </si>
  <si>
    <t>эксплуатация машин и механизмов</t>
  </si>
  <si>
    <t>Общая стоимость, тыс. руб</t>
  </si>
  <si>
    <t>Стоимость, тыс. руб.</t>
  </si>
  <si>
    <t>трудоемкость, тыс. чел/час</t>
  </si>
  <si>
    <t>Наименование объекта:</t>
  </si>
  <si>
    <t>Код объекта:</t>
  </si>
  <si>
    <t>(ОБЪЕКТНЫЙ СМЕТНЫЙ РАСЧЕТ</t>
  </si>
  <si>
    <t>)</t>
  </si>
  <si>
    <t>ОХР и ОПР</t>
  </si>
  <si>
    <t>плановая прибыль</t>
  </si>
  <si>
    <t>транспорт</t>
  </si>
  <si>
    <t>прочие средства</t>
  </si>
  <si>
    <t/>
  </si>
  <si>
    <t>ИТОГО</t>
  </si>
  <si>
    <t>ГЛАВНЫЙ ИНЖЕНЕР ПРОЕКТА</t>
  </si>
  <si>
    <t>Составлена в ценах на 01.10.2016г.</t>
  </si>
  <si>
    <t xml:space="preserve"> _______________________________________________</t>
  </si>
  <si>
    <t>(наименование утверждающей организации)</t>
  </si>
  <si>
    <t>УТВЕРЖДЕНО</t>
  </si>
  <si>
    <t>Всего в сумме</t>
  </si>
  <si>
    <t>тыс. руб.</t>
  </si>
  <si>
    <t>в том числе:</t>
  </si>
  <si>
    <t>(с учетом продолжительности строительства)</t>
  </si>
  <si>
    <t>на дату начала разработки сметной документации</t>
  </si>
  <si>
    <t>на дату начала строительства объекта</t>
  </si>
  <si>
    <t>Возвратные суммы</t>
  </si>
  <si>
    <t>_______________________________________________________________________________________________________</t>
  </si>
  <si>
    <t>"________" ____________________________  ________г.</t>
  </si>
  <si>
    <t>(ссылка на документ об утверждении)</t>
  </si>
  <si>
    <t>СВОДНЫЙ  СМЕТНЫЙ  РАСЧЕТ</t>
  </si>
  <si>
    <t>Наименование объекта</t>
  </si>
  <si>
    <t>Код объекта</t>
  </si>
  <si>
    <t>Дата начала разработки сметной документации на</t>
  </si>
  <si>
    <t>октябрь 2016г.</t>
  </si>
  <si>
    <t>Дата начала строительства</t>
  </si>
  <si>
    <t>ноябрь 2016г.</t>
  </si>
  <si>
    <t>Продолжительность строительства</t>
  </si>
  <si>
    <t>мес.</t>
  </si>
  <si>
    <t>Коэффицент по постановлению МАиС №5</t>
  </si>
  <si>
    <t>Номера сметных расчетов (смет)</t>
  </si>
  <si>
    <t xml:space="preserve">    Наименования глав, объектов, работ, средств</t>
  </si>
  <si>
    <t>Стоимость,    тыс.    руб.</t>
  </si>
  <si>
    <t>Общая стоимость , тыс. руб</t>
  </si>
  <si>
    <t>ЭМиМ</t>
  </si>
  <si>
    <t>материалы, изделия, конструкции</t>
  </si>
  <si>
    <t>в т.ч. з/пл. маш.</t>
  </si>
  <si>
    <t xml:space="preserve">                ГЛАВА 2</t>
  </si>
  <si>
    <t>ОСНОВНЫЕ ЗДАНИЯ, СООРУЖЕНИЯ</t>
  </si>
  <si>
    <t xml:space="preserve"> №1</t>
  </si>
  <si>
    <t xml:space="preserve">  ИТОГО ПО ГЛАВЕ 2</t>
  </si>
  <si>
    <t xml:space="preserve">  ИТОГО  ПО  ГЛАВАМ  1-7</t>
  </si>
  <si>
    <t xml:space="preserve">      В ТОМ ЧИСЛЕ ВОЗВРАТ МАТЕРИАЛОВ</t>
  </si>
  <si>
    <t>iall</t>
  </si>
  <si>
    <t xml:space="preserve">  ГЛАВА  8</t>
  </si>
  <si>
    <t>ВРЕМЕННЫЕ  ЗДАНИЯ  И  СООРУЖЕНИЯ</t>
  </si>
  <si>
    <t xml:space="preserve">ЛОКАЛЬНАЯ СМЕТА № </t>
  </si>
  <si>
    <t>ВРЕМЕННЫЕ ЗДАНИЯ И СООРУЖЕНИЯ</t>
  </si>
  <si>
    <t>ihousen</t>
  </si>
  <si>
    <t>КОЭФФИЦИЕНТ ПЕРЕХОДА ОТ СТОИМОСТИ ВРЕМЕННЫХ ЗДАНИЙ К ТРУДОЕМКОСТИ</t>
  </si>
  <si>
    <t>ihouse</t>
  </si>
  <si>
    <t>ПОПРАВОЧНЫЙ КОЭФФИЦИЕНТЫ К ВРЕМЕННЫМ ЗДАНИЯМ И СООРУЖЕНИЯМ:</t>
  </si>
  <si>
    <t xml:space="preserve">     В. Т. Ч. ВОЗВРАТ МАТЕРИАЛОВ</t>
  </si>
  <si>
    <t xml:space="preserve">  ИТОГО  ПО  ГЛАВЕ  8</t>
  </si>
  <si>
    <t xml:space="preserve">  ИТОГО ПО ГЛАВАМ 1-8</t>
  </si>
  <si>
    <t xml:space="preserve">  ГЛАВА  9</t>
  </si>
  <si>
    <t>ПРОЧИЕ  РАБОТЫ   И  РАСХОДЫ</t>
  </si>
  <si>
    <t>ДОПОЛНИТЕЛЬНЫЕ СРЕДСТВА ПРИ ПРОИЗВОДСТВЕ РАБОТ В ЗИМНЕЕ ВРЕМЯ</t>
  </si>
  <si>
    <t>УДЕЛЬНЫЙ ВЕС З/П В ЗИМНИХ</t>
  </si>
  <si>
    <t>УДЕЛЬНЫЙ ВЕС ЭМИМ В ЗИМНИХ</t>
  </si>
  <si>
    <t>УДЕЛЬНЫЙ ВЕС З/П МАШИНИСТОВ В ЗИМНИХ</t>
  </si>
  <si>
    <t>УДЕЛЬНЫЙ ВЕС МАТЕРИАЛОВ В ЗИМНИХ</t>
  </si>
  <si>
    <t>izdn</t>
  </si>
  <si>
    <t>КОЭФФИЦИЕНТЫ ПЕРЕХОДА ОТ СТОИМОСТИ ЗИМНИХ К ТРУДОЕМКОСТИ</t>
  </si>
  <si>
    <t>izd</t>
  </si>
  <si>
    <t>ПОПРАВОЧНЫЕ КОЭФФИЦИЕНТЫ ПРИ ПРОИЗВОДСТВЕ РАБОТ В ЗИМНЕЕ ВРЕМЯ:</t>
  </si>
  <si>
    <t>п. 30.2 Инструкции</t>
  </si>
  <si>
    <t>СРЕДСТВА, СВЯЗАННЫЕ С ОТЧИСЛЕНИЯМИ НА СОЦИАЛЬНОЕ СТРАХОВАНИЕ</t>
  </si>
  <si>
    <t>п. 30.3 Инструкции</t>
  </si>
  <si>
    <t>СРЕДСТВА, СВЯЗАННЫЕ С ПОДВИЖНЫМ И РАЗЪЕЗДНЫМ ХАРАКТЕРОМ РАБОТ, С ПЕРЕВОЗКОЙ РАБОЧИХ АВТОМОБИЛЬНЫМ ТРАНСПОРТОМ И КОМАНДИРОВАНИЕМ РАБОЧИХ ПОДРЯДЧИКА, ПРИ ОТСУТСТВИИ СВЕДЕНИЙ О ПОДРЯДЧИКЕ В ИСХОДНЫХ ДАННЫХ ЗАКАЗЧИКА НА РАЗРАБОТКУ ПРОЕКТНОЙ ДОКУМЕНТАЦИИ</t>
  </si>
  <si>
    <t>п. 30.4 Инструкции</t>
  </si>
  <si>
    <t>СРЕДСТВА, НА ПОКРЫТИЕ РАСХОДОВ, СВЯЗАННЫХ С ПОДВИЖНЫМ И РАЗЪЕЗДНЫМ ХАРАКТЕРОМ РАБОТ, С ПЕРЕВОЗКОЙ РАБОЧИХ АВТОМОБИЛЬНЫМ ТРАНСПОРТОМ И КОМАНДИРОВАНИЕМ РАБОЧИХ ПОДРЯДЧИКА, ПРИ НАЛИЧИИ СВЕДЕНИЙ О НИХ В ИСХОДНЫХ ДАННЫХ ЗАКАЗЧИКА НА РАЗРАБОТКУ ПРОЕКТНОЙ ДОКУМЕНТАЦИИ</t>
  </si>
  <si>
    <t>п. 30. 5 Инструкции</t>
  </si>
  <si>
    <t>СРЕДСТВА, СВЯЗАННЫЕ С ПРИМЕНЕНИЕМ ВАХТОВОГО МЕТОДА ОРГАНИЗАЦИИ РАБОТ</t>
  </si>
  <si>
    <t>п. 30.6 Инструкции</t>
  </si>
  <si>
    <t>СРЕДСТВА НА ШЕФМОНТАЖ ОБОРУДОВАНИЯ</t>
  </si>
  <si>
    <t>п. 30.7 Инструкции</t>
  </si>
  <si>
    <t>СРЕДСТВА НА ПЕРЕБАЗИРОВАНИЕ СТРОИТЕЛЬНО-МОНТАЖНОЙ ОРГАНИЗАЦИИ С ОДНОГО ОБЪЕКТА СТРОИТЕЛЬСТВА НА ДРУГОЙ</t>
  </si>
  <si>
    <t>п. 30.8 Инструкции</t>
  </si>
  <si>
    <t>СРЕДСТВА НА СОДЕРЖАНИЕ ВО ВРЕМЯ СТРОИТЕЛЬСВА И ВОССТАНОВЛЕНИЕ ПОСЛЕ ОКОНЧАНИЯ СТРОИТЕЛЬСТВА ДЕЙСТВУЮЩИХ ПОСТОЯННЫХ АВТОМОБИЛЬНЫХ ДОРОГ, НЕ НАХОДЯЩИХСЯ В ВЕДЕНИИ ЭКСПЛУАТИРУЮЩИХ ОРГАНИЗАЦИЙ</t>
  </si>
  <si>
    <t>п. 30.9 Инструкции</t>
  </si>
  <si>
    <t>СРЕДСТВА НА ВЫПОЛНЕНИЕ НАУЧНО-ИССЛЕДОВАТЕЛЬСКИХ, ЭКСПЕРИМЕНТАЛЬНЫХ ИЛИ ОПЫТНЫХ РАБОТ, А ТАКЖЕ НА ИСПОЛЬЗОВАНИЕ ПРАВА ОБЪЕКТОВ ПРОМЫШЛЕННОЙ СОБСТВЕННОСТИ</t>
  </si>
  <si>
    <t>п. 30.10 Инструкции</t>
  </si>
  <si>
    <t>СРЕДСТВА, СВЯЗАННЫЕ С ПОДГОТОВКОЙ ОБЪЕКТА К ПРИЕМКЕ В ЭКСПЛУАТАЦИЮ</t>
  </si>
  <si>
    <t>п. 30.11 Инструкции</t>
  </si>
  <si>
    <t>СРЕДСТВА НА ПУСКОНАЛАДОЧНЫЕ РАБОТЫ</t>
  </si>
  <si>
    <t>п. 30.12 Инструкции</t>
  </si>
  <si>
    <t>СРЕДСТВА НА СОДЕРЖАНИЕ ГОРНОСПАСАТЕЛЬНОЙ СЛУЖБЫ</t>
  </si>
  <si>
    <t>п. 30.13 Инструкции</t>
  </si>
  <si>
    <t>СРЕДСТВА НА РАБОТЫ, ВЫПОЛНЯЕМЫЕ ПРОЕКТНЫМИ И ИЗЫСКАТЕЛЬСКИМИ ОРГАНИЗАЦИЯМИ ПО СОСТАВЛЕНИЮ ТЕХНИЧЕСКОГО ЗАДАНИЯ НА ПОЛЕВОЕ ИСПЫТАНИЕ СВАЙ</t>
  </si>
  <si>
    <t>п. 30.14 Инструкции</t>
  </si>
  <si>
    <t>СРЕДСТВА, СВЯЗАННЫЕ С РАЗРАБОТКОЙ ПРОГРАММНЫХ КОМПЛЕКСОВ</t>
  </si>
  <si>
    <t>п. 30.15 Инструкции</t>
  </si>
  <si>
    <t>ДРУГИЕ СРЕДСТВА</t>
  </si>
  <si>
    <t xml:space="preserve">  ИТОГО  ПО  ГЛАВЕ  9</t>
  </si>
  <si>
    <t xml:space="preserve">  ИТОГО  ПО  ГЛАВАМ  1-9</t>
  </si>
  <si>
    <t xml:space="preserve">  ГЛАВА  10</t>
  </si>
  <si>
    <t>СРЕДСТВА ЗАКАЗЧИКА, ЗАСТРОЙЩИКА</t>
  </si>
  <si>
    <t>п. 31.1 Инструкции</t>
  </si>
  <si>
    <t>СРЕДСТВА НА СОДЕРЖАНИЕ ЗАСТРОЙЩИКА, ЗАКАЗЧИКА (ИНЖЕНЕРНОЙ ОРГАНИЗАЦИИ)</t>
  </si>
  <si>
    <t>п. 31.2 Инструкции</t>
  </si>
  <si>
    <t>СРЕДСТВА НА ОСУЩЕСТВЛЕНИЕ АВТОРСКОГО НАДЗОРА</t>
  </si>
  <si>
    <t>п. 31.3 Инструкции</t>
  </si>
  <si>
    <t>СРЕДСТВА НА ПРОЕКТНЫЕ И ИЗЫСКАТЕЛЬСКИЕ РАБОТЫ</t>
  </si>
  <si>
    <t>СРЕДСТВА НА ПРОВЕДЕНИЕ ЭКСПЕРТИЗЫ</t>
  </si>
  <si>
    <t>п. 31.5 Инструкции</t>
  </si>
  <si>
    <t>СРЕДСТВА НА НАУЧНО-ПРОЕКТНЫЕ РАБОТЫ (ДЛЯ ОБЪЕКТОВ РЕСТАВРАЦИИ)</t>
  </si>
  <si>
    <t>п. 31.6 Инструкции</t>
  </si>
  <si>
    <t>ЗАТРАТЫ НА ЦЕЛЕВЫЕ ОТЧИСЛЕНИЯ, ПРОИЗВОДИМЫЕ ЗАКАЗЧИКАМИ, ЗАСТРОЙЩИКАМИ ОТ СТОИМОСТИ СМР НА ФИНАНСИРОВАНИЕ ИНСПЕКЦИЙ ДЕПАРТАМЕНТА КОНТРОЛЯ И НАДЗОРА ЗА СТРОИТЕЛЬСТВОМ ПО ОБЛАСТЯМ И Г. МИНСКУ, СПЕЦИАЛИЗИРОВАННОЙ ИНСПЕКЦИИ ДЕПАРТАМЕНТА КОНТРОЛЯ И НАДЗОРА ЗА СТРОИТЕЛЬСТВОМ ГОСУДАРСТВЕННОГО КОМИТЕТА ПО СТАНДАРТИЗАЦИИ РЕСПУБЛИКИ БЕЛАРУСЬ</t>
  </si>
  <si>
    <t>п.31.7 Инструкции</t>
  </si>
  <si>
    <t>СРЕДСТВА НА МОНИТОРИНГ ЦЕН (ТАРИФОВ), РАСЧЕТ ИНДЕКСОВ ЦЕН В СТРОИТЕЛЬСТВЕ</t>
  </si>
  <si>
    <t xml:space="preserve">  ИТОГО  ПО  ГЛАВЕ  10</t>
  </si>
  <si>
    <t xml:space="preserve">  ГЛАВА 11</t>
  </si>
  <si>
    <t>ПОДГОТОВКА ЭКСПЛУАТАЦИОННЫХ КАДРОВ</t>
  </si>
  <si>
    <t>п. 32 Инструкции</t>
  </si>
  <si>
    <t xml:space="preserve">  ИТОГО ПО ГЛАВЕ 11</t>
  </si>
  <si>
    <t xml:space="preserve">  ИТОГО  ПО  ГЛАВАМ  1-11</t>
  </si>
  <si>
    <t xml:space="preserve">     В ТОМ ЧИСЛЕ  ВОЗВРАТ  МАТЕРИАЛОВ</t>
  </si>
  <si>
    <t>п. 33.1 Инструкции</t>
  </si>
  <si>
    <t>СРЕДСТВА НА НЕПРЕДВИДЕННЫЕ РАБОТЫ И ЗАТРАТЫ</t>
  </si>
  <si>
    <t xml:space="preserve">  ИТОГО С УЧЕТОМ НЕПРЕДВИДЕННЫХ РАБОТ И ЗАТРАТ</t>
  </si>
  <si>
    <t>КОЭФФИЦИЕНТ НЕПРЕДВИДЕННЫХ (РИСКА)</t>
  </si>
  <si>
    <t>п. 33.2 Инструкции</t>
  </si>
  <si>
    <t>ИННОВАЦИОННЫЙ ФОНД ДЛЯ ПОДРЯДНЫХ РАБОТ</t>
  </si>
  <si>
    <t>ИННОВАЦИОННЫЙ ФОНД ДЛЯ ИНЫХ РАБОТ</t>
  </si>
  <si>
    <t>ИТОГО ИННОВАЦИОННЫЙ ФОНД</t>
  </si>
  <si>
    <t>НДС</t>
  </si>
  <si>
    <t xml:space="preserve">  ИТОГО НА ДАТУ НАЧАЛА РАЗРАБОТКИ СМЕТНОЙ ДОКУМЕНТАЦИИ</t>
  </si>
  <si>
    <t>п. 33.3.1 Инструкции</t>
  </si>
  <si>
    <t xml:space="preserve">СРЕДСТВА, УЧИТЫВАЮЩИЕ ПРИМЕНЕНИЕ ПРОГНОЗНЫХ ИНДЕКСОВ ЦЕН В СТРОИТЕЛЬСТВЕ НА ДАТУ НАЧАЛА СТРОИТЕЛЬСТВА </t>
  </si>
  <si>
    <t>ИТОГО НА ДАТУ НАЧАЛА СТРОИТЕЛЬСТВА</t>
  </si>
  <si>
    <t>п. 33.3.2 Инструкции</t>
  </si>
  <si>
    <t>СРЕДСТВА, УЧИТЫВАЮЩИЕ ПРИМЕНЕНИЕ ПРОГНОЗНЫХ ИНДЕКСОВ ЦЕН В СТРОИТЕЛЬСТВЕ В НОРМАТИВНЫЙ СРОК СТРОИТЕЛЬСТВА</t>
  </si>
  <si>
    <t>ИТОГО ПО СВОДНОМУ СМЕТНОМУ РАСЧЕТУ С УЧЕТОМ СРЕДСТВ, УЧИТЫВАЮЩИХ ПРИМЕНЕНИЕ ПРОГНОЗНЫХ ИНДЕКСОВ ЦЕН В СТРОИТЕЛЬСТВЕ</t>
  </si>
  <si>
    <t>ПРОГНОЗНЫЙ ИНДЕКС ДЛЯ ВОЗВРАТНЫХ СУММ</t>
  </si>
  <si>
    <t>п. 34.1 Инструкции</t>
  </si>
  <si>
    <t>ВОЗВРАТНЫЕ СУММЫ</t>
  </si>
  <si>
    <t>п. 34.2 Инструкции</t>
  </si>
  <si>
    <t>ДОЛЕВОЕ УЧАСТИЕ В СТРОИТЕЛЬСТВЕ</t>
  </si>
  <si>
    <t xml:space="preserve">  ВСЕГО  ПО  СВОДНОМУ  СМЕТНОМУ РАСЧЕТУ</t>
  </si>
  <si>
    <t>РУКОВОДИТЕЛЬ ОРГАНИЗАЦИИ</t>
  </si>
  <si>
    <t>Расчет средств, связанных с применением прогнозных индексов</t>
  </si>
  <si>
    <t>Дата составления сметной документации (в ценах)</t>
  </si>
  <si>
    <t>на 1 Октября 2016</t>
  </si>
  <si>
    <t>Ноябрь 2016</t>
  </si>
  <si>
    <t>Нормативный срок строительства, мес</t>
  </si>
  <si>
    <t>Итого по сводному сметному расчету с учетом налогов, тыс. руб.</t>
  </si>
  <si>
    <t xml:space="preserve">в том числе </t>
  </si>
  <si>
    <t>оборудование</t>
  </si>
  <si>
    <t>затраты заказчика, не подлежащие индексации (из главы 1)</t>
  </si>
  <si>
    <t>средства на ПИР, экспертизу</t>
  </si>
  <si>
    <t>Итого по сводному сметному расчету для индексации, тыс. руб.</t>
  </si>
  <si>
    <t>Ежемесячный прогнозный индекс</t>
  </si>
  <si>
    <t>год</t>
  </si>
  <si>
    <t>индекс</t>
  </si>
  <si>
    <t>Октябрь 2016 г.</t>
  </si>
  <si>
    <t>Ноябрь 2016 г.</t>
  </si>
  <si>
    <t>Итого на дату начала строительства, тыс. руб.</t>
  </si>
  <si>
    <t>Средства, учитывающие применение прогнозных индексов на дату начала строительства, тыс. руб.</t>
  </si>
  <si>
    <t>Месяц выполнения работ</t>
  </si>
  <si>
    <t>Нормы задела в строительстве по месяцам, %</t>
  </si>
  <si>
    <t>Коэф-т, применяемый для определения средств, учитывающих применение прогнозных индексов</t>
  </si>
  <si>
    <t>Средства, учитывающие применение прогнозных индексов цен в нормативный срок строительства, тыс. руб.</t>
  </si>
  <si>
    <t>Средства, с учетом прогнозных индексов цен в строительстве, тыс. руб.</t>
  </si>
  <si>
    <t>Итого</t>
  </si>
  <si>
    <t>Средства, учитывающие применение прогнозных индексов цен в строительстве, тыс. руб</t>
  </si>
  <si>
    <t>Итого по сводному сметному расчету, тыс. руб.</t>
  </si>
  <si>
    <t>КОД ОБЪЕКТА:</t>
  </si>
  <si>
    <t>ЛОКАЛЬНАЯ СМЕТА №1</t>
  </si>
  <si>
    <t>на монтаж кабельной системы</t>
  </si>
  <si>
    <t>В ТЕКУЩИХ ЦЕНАХ В НОРМАХ НРР НА 01/10/2016</t>
  </si>
  <si>
    <t>СТОИМОСТЬ</t>
  </si>
  <si>
    <t>ТЫС.РУБ.</t>
  </si>
  <si>
    <t>№ П/П</t>
  </si>
  <si>
    <t>№ СМ.</t>
  </si>
  <si>
    <t>ОБОСНОВАНИЕ</t>
  </si>
  <si>
    <t>НАИМЕНОВАНИЕ РАБОТ, РЕСУРСОВ, РАСХОДОВ</t>
  </si>
  <si>
    <t>ЕД. ИЗМ.     КОЛ-ВО</t>
  </si>
  <si>
    <t>КОЛИЧЕСТВО</t>
  </si>
  <si>
    <t>С  Т  О  И  М  О  С  Т  Ь    ЕД.ИЗМ./ВСЕГО, РУБ.</t>
  </si>
  <si>
    <t>ТРУДОЗАТРАТЫ     (ЧЕЛ-Ч.)</t>
  </si>
  <si>
    <t>ПО СМЕТЕ</t>
  </si>
  <si>
    <t>ПО АКТАМ</t>
  </si>
  <si>
    <t>ОСТАЛОСЬ</t>
  </si>
  <si>
    <t>ЗАРАБОТНАЯ ПЛАТА</t>
  </si>
  <si>
    <t>ЭКСПЛ. МАШИН</t>
  </si>
  <si>
    <t>МАТЕРИА-ЛЫ</t>
  </si>
  <si>
    <t>ТРАНС- ПОРТ</t>
  </si>
  <si>
    <t>ОБЩАЯ СТОИМОСТЬ</t>
  </si>
  <si>
    <t>ВСЕГО</t>
  </si>
  <si>
    <t>В Т.Ч. З/П</t>
  </si>
  <si>
    <t>РАБОЧИХ</t>
  </si>
  <si>
    <t>МАШ-ОВ</t>
  </si>
  <si>
    <t xml:space="preserve">  Чел.ч. = 4.92 руб/ч   Чел.ч. маш. = 4.92 руб/ч   Дата: на 01/10/2016   Район: Гомельская обл.</t>
  </si>
  <si>
    <t xml:space="preserve"> Зона 1 (Гомель)</t>
  </si>
  <si>
    <t>Е46-67-2</t>
  </si>
  <si>
    <t>100 ОТВЕРС</t>
  </si>
  <si>
    <t>СКЛ00000300</t>
  </si>
  <si>
    <t>ТРУБА ПВХ ДИАМ. 16ММ</t>
  </si>
  <si>
    <t>М.</t>
  </si>
  <si>
    <t>Е46-67-3</t>
  </si>
  <si>
    <t>Е46-68-2</t>
  </si>
  <si>
    <t>СКЛ00000301</t>
  </si>
  <si>
    <t>ТРУБА ПВХ ДИАМ. 25ММ</t>
  </si>
  <si>
    <t>Е46-68-3</t>
  </si>
  <si>
    <t>УП</t>
  </si>
  <si>
    <t>Ц8-423-1</t>
  </si>
  <si>
    <t>КАБЕЛЬ-КАНАЛЫ ПВХ, СЕЧЕНИЕ ДО 20Х10 ММ</t>
  </si>
  <si>
    <t>100М</t>
  </si>
  <si>
    <t>М</t>
  </si>
  <si>
    <t>ШТ</t>
  </si>
  <si>
    <t>Ц8-423-3</t>
  </si>
  <si>
    <t>КАБЕЛЬ-КАНАЛЫ ПВХ, СЕЧЕНИЕ ДО 100Х60 ММ</t>
  </si>
  <si>
    <t>СКЛ00000304</t>
  </si>
  <si>
    <t>КАБЕЛЬ-КАНАЛ 40Х20</t>
  </si>
  <si>
    <t>СКЛ00000305</t>
  </si>
  <si>
    <t>АКСЕССУАР ДЛЯ КАБЕЛЬ-КАНАЛА 40Х20</t>
  </si>
  <si>
    <t>СКЛ00000210</t>
  </si>
  <si>
    <t>КАБЕЛЬ-КАНАЛ  40Х40</t>
  </si>
  <si>
    <t>СКЛ00000306</t>
  </si>
  <si>
    <t>АКСЕССУАР ДЛЯ КАБЕЛЬ-КАНАЛА 40Х40</t>
  </si>
  <si>
    <t>СКЛ00000308</t>
  </si>
  <si>
    <t>КАБЕЛЬ UTP-5E, 4 ПАРЫ, КАТ.5Е, СЕРЫЙ</t>
  </si>
  <si>
    <t>СКЛ00000313</t>
  </si>
  <si>
    <t>КАБЕЛЬНЫЙ ХОМУТ 200Х2,6, 100ШТ. В УПАКОВКЕ</t>
  </si>
  <si>
    <t>СКЛ00000309</t>
  </si>
  <si>
    <t>МОДУЛЬНОЕ ГНЕЗДО RJ-45 SL, КАТ.5E, T568A/B, ЧЕРНОЕ, TE CONNECTIVITY</t>
  </si>
  <si>
    <t>СКЛ00000310</t>
  </si>
  <si>
    <t>ОФИС-БОКС 1 ПОРТ, БЕЛЫЙ, ДЛЯ 110, SL, MT-RJ, TE CONNECTIVITY</t>
  </si>
  <si>
    <t>Ц10-398-1</t>
  </si>
  <si>
    <t>РАЗРЯД=4.3, МЕЖР.КОЭФФ.=1.0306 ОХРиОПР=33.35%, План=33.91%</t>
  </si>
  <si>
    <t>СКЛ00000299</t>
  </si>
  <si>
    <t>ПАНЕЛЬ КАТ.5E, PCB, UTP, 24 ПОРТА, 1U, ЧЕРНАЯ, TE CONNECTIVITY</t>
  </si>
  <si>
    <t>ШТ.</t>
  </si>
  <si>
    <t>СКЛ00000314</t>
  </si>
  <si>
    <t>КОМПЛЕКТ ВИНТ-ШАЙБА-ГАЙКА (30ШТ)</t>
  </si>
  <si>
    <t>КОМПЛ</t>
  </si>
  <si>
    <t>Ц10-1-13</t>
  </si>
  <si>
    <t>РАЗРЯД=3.5, МЕЖР.КОЭФФ.=0.9299 ОХРиОПР=33.35%, План=33.91%</t>
  </si>
  <si>
    <t>СКЛ00000159</t>
  </si>
  <si>
    <t>ОРГАНАЙЗЕР КАБЕЛЬНЫЙ ГОРИЗОНТАЛЬНЫЙ 19" C КРЫШКОЙ</t>
  </si>
  <si>
    <t>СКЛ00000311</t>
  </si>
  <si>
    <t>ПАТЧ-КОРД UTP  КАТ.5E, С ЗАЛИВНЫМИ КОЛПАЧКАМИ, 1.0 М, СЕРЫЙ</t>
  </si>
  <si>
    <t>СКЛ00000312</t>
  </si>
  <si>
    <t>ПАТЧ-КОРД UTP КАТ.5E, С ЗАЛИВНЫМИ КОЛПАЧКАМИ, 3.0 М, СЕРЫЙ</t>
  </si>
  <si>
    <t>Ц10-896-1</t>
  </si>
  <si>
    <t>КОМПЛЕКС ИЗМЕРЕНИЙ ПОСТОЯННЫМ ТОКОМ СМОНТИРОВАННЫХ ПАРНЫХ КАБЕЛЕЙ ДО И ПОСЛЕ ВКЛЮЧЕНИЯ В ОКОНЕЧНЫЕ УСТРОЙСТВА</t>
  </si>
  <si>
    <t>100 ПАР</t>
  </si>
  <si>
    <t xml:space="preserve">    В ТОМ ЧИСЛЕ ПО 46-му СБОРНИКУ:</t>
  </si>
  <si>
    <t>КОЭФФИЦИЕНТЫ:</t>
  </si>
  <si>
    <t>К=1.2</t>
  </si>
  <si>
    <t>К=1</t>
  </si>
  <si>
    <t>ИТОГО С КОЭФФИЦИЕНТАМИ:</t>
  </si>
  <si>
    <t>ИТОГО ПО: МОНТАЖ ОБОРУДОВАНИЯ</t>
  </si>
  <si>
    <t>ПЛАНОВАЯ ПРИБЫЛЬ</t>
  </si>
  <si>
    <t>СРЕДНИЙ РАЗРЯД РАБОЧИХ</t>
  </si>
  <si>
    <t xml:space="preserve"> В Т.Ч.</t>
  </si>
  <si>
    <t xml:space="preserve">  СТРОИТЕЛЬНЫЕ РАБОТЫ</t>
  </si>
  <si>
    <t xml:space="preserve">   В Т.Ч.</t>
  </si>
  <si>
    <t xml:space="preserve">      ЗАРАБОТНАЯ ПЛАТА</t>
  </si>
  <si>
    <t xml:space="preserve">      ЭКСПЛУАТАЦИЯ МАШИН</t>
  </si>
  <si>
    <t xml:space="preserve">         В Т.Ч. ЗАРАБОТНАЯ ПЛАТА</t>
  </si>
  <si>
    <t xml:space="preserve">      МАТЕРИАЛЫ</t>
  </si>
  <si>
    <t xml:space="preserve">      ТРАНСПОРТ</t>
  </si>
  <si>
    <t xml:space="preserve">      ОХР/ОПР, ПЛАНОВАЯ ПРИБЫЛЬ</t>
  </si>
  <si>
    <t xml:space="preserve">  МОНТАЖНЫЕ РАБОТЫ</t>
  </si>
  <si>
    <t xml:space="preserve">  ОБОРУДОВАНИЕ</t>
  </si>
  <si>
    <t xml:space="preserve">  ТРАНСПОРТ</t>
  </si>
  <si>
    <t>ИТОГО С ОБОРУДОВАНИЕМ</t>
  </si>
  <si>
    <t xml:space="preserve">  ЗАТРАТЫ ТРУДА (ЧЕЛ-Ч)</t>
  </si>
  <si>
    <t xml:space="preserve">  ЗАТРАТЫ ТРУДА МАШИНИСТОВ (МАШ-Ч)</t>
  </si>
  <si>
    <t xml:space="preserve">  ВОЗВРАТ МАТЕРИАЛОВ</t>
  </si>
  <si>
    <t>п. 31.4 Инструкции</t>
  </si>
  <si>
    <t>Составлена в ценах на</t>
  </si>
  <si>
    <t>01/10/2016</t>
  </si>
  <si>
    <t>года</t>
  </si>
  <si>
    <t>№ п/п</t>
  </si>
  <si>
    <t>Код</t>
  </si>
  <si>
    <t>Наименование</t>
  </si>
  <si>
    <t>Единица измерения</t>
  </si>
  <si>
    <t>Количество</t>
  </si>
  <si>
    <t>Стоимость, руб</t>
  </si>
  <si>
    <t>единицы</t>
  </si>
  <si>
    <t>общая</t>
  </si>
  <si>
    <t>М331451</t>
  </si>
  <si>
    <t>ПЕРФОРАТОРЫ ЭЛЕКТРИЧЕСКИЕ</t>
  </si>
  <si>
    <t>МАШ.-Ч</t>
  </si>
  <si>
    <t>СОСТАВИЛ  ________________</t>
  </si>
  <si>
    <t xml:space="preserve"> ________________    ________________</t>
  </si>
  <si>
    <t>ПРОВЕРИЛ  ________________</t>
  </si>
  <si>
    <t>ВЕДОМОСТЬ РЕСУРСОВ</t>
  </si>
  <si>
    <t>п. 29 Инструкции</t>
  </si>
  <si>
    <t>п. 30.1 Инструкции</t>
  </si>
  <si>
    <t>Ц8-912-1</t>
  </si>
  <si>
    <t>МОНТАЖ КАБЕЛЯ UTP В ПРОЛОЖЕННЫХ ТРУБАХ, КОРОБАХ (КАБЕЛЬ-КАНАЛАХ)</t>
  </si>
  <si>
    <t>Ц10-349-7</t>
  </si>
  <si>
    <t>МОНТАЖ РОЗЕТКИ RJ45</t>
  </si>
  <si>
    <t>10ШТ</t>
  </si>
  <si>
    <t>Ц10-51-15</t>
  </si>
  <si>
    <t>РАЗДЕЛКА И ВКЛЮЧЕНИЕ КАБЕЛЕЙ И ПРОВОДОВ ПИСТОЛЕТОМ В РОЗЕТКЕ, ЕМКОСТЬ КАБЕЛЯ 4х2</t>
  </si>
  <si>
    <t>100 КОНЦОВ</t>
  </si>
  <si>
    <t>РАЗДЕЛКА И ВКЛЮЧЕНИЕ КАБЕЛЕЙ И ПРОВОДОВ ПИСТОЛЕТОМ В КОММУТАЦИОННОЙ ПАНЕЛИ, ЕМКОСТЬ КАБЕЛЯ 4Х2</t>
  </si>
  <si>
    <t>Ц11-107-1</t>
  </si>
  <si>
    <t>РАЗРЯД=3.7, МЕЖР.КОЭФФ.=0.9579 ОХРиОПР=33.35%, План=33.91%</t>
  </si>
  <si>
    <t>ОПЕРЦИОННАЯ СИСТЕМА P73-06174 WINDOWS SVR STD 2012 R2 X64 RUSSIAN 1PK DSP OEI DVD 2CPU/2VM</t>
  </si>
  <si>
    <t>СКЛ00000338</t>
  </si>
  <si>
    <t>ПЭВМ (СЕРВЕР) В СОСТАВЕ:   ПЛАТФОРМА INTEL R1304SPOSHOR944476,  ПРОЦЕССОР INTEL BX80662E31245V5SR2LL,  МОДУЛЬ ПАМЯТИ KVR21E15D8/16 * 2,  АДАПТЕР INTEL I350T2V2BLK936714,  НАКОПИТЕЛЬ SSDSC2BX400G401940781 * 2</t>
  </si>
  <si>
    <t>СКЛ00000337</t>
  </si>
  <si>
    <t>АККУМУЛЯТОР 12В 7,2АЧ</t>
  </si>
  <si>
    <t>СКЛ00000336</t>
  </si>
  <si>
    <t>БЛОК БЕСПЕРЕБОЙНОГО ПИТАНИЯ 12V 5А</t>
  </si>
  <si>
    <t>СКЛ00000335</t>
  </si>
  <si>
    <t>ЗАМОК ЭЛЕКТРОМЕХАНИЧЕСКИЙ, УСИЛИЕ 300КГ, ПЛАНКА, 12VDC, 0,47А</t>
  </si>
  <si>
    <t>СКЛ00000334</t>
  </si>
  <si>
    <t>КОНТРОЛЛЕР ЗАМКА СО ВСТРОЕННЫМ СЧИТЫВАТЕЛЕМ</t>
  </si>
  <si>
    <t>СКЛ00000333</t>
  </si>
  <si>
    <t>КНОПКА ВЫХОДА НАКЛАДНАЯ МЕТАЛЛИЧЕСКАЯ</t>
  </si>
  <si>
    <t>СКЛ00000332</t>
  </si>
  <si>
    <t>ПОЛКА КОНСОЛЬНАЯ, ГЛУБИНОЙ 267ММ, 1U ДЛЯ МОНИТОРА, СЕРАЯ</t>
  </si>
  <si>
    <t>СКЛ00000331</t>
  </si>
  <si>
    <t>ПОЛКА ДЛЯ КЛАВИАТУРЫ И МЫШИ, ВЫДВИЖНАЯ, КОНСОЛЬНАЯ, СЕРАЯ</t>
  </si>
  <si>
    <t>СКЛ00000330</t>
  </si>
  <si>
    <t>ПЕРЕКЛЮЧАТЕЛЬ KVM (КВМ) OVER IP D-LINK DKVM-IP8</t>
  </si>
  <si>
    <t>СКЛ00000329</t>
  </si>
  <si>
    <t>ШЛЮЗ ZYWALL USG 1000</t>
  </si>
  <si>
    <t>СКЛ00000328</t>
  </si>
  <si>
    <t>ОБОРУДОВАНИЕ:</t>
  </si>
  <si>
    <t>АКСЕССУАР ДЛЯ КАБЕЛЬ-КАНАЛА 100Х60</t>
  </si>
  <si>
    <t>СКЛ00000327</t>
  </si>
  <si>
    <t>КАБЕЛЬ-КАНАЛ  100Х60</t>
  </si>
  <si>
    <t>СКЛ00000326</t>
  </si>
  <si>
    <t>АКСЕССУАР ДЛЯ КАБЕЛЬ-КАНАЛА 20Х10</t>
  </si>
  <si>
    <t>СКЛ00000325</t>
  </si>
  <si>
    <t>КАБЕЛЬ-КАНАЛ 20Х10</t>
  </si>
  <si>
    <t>СКЛ00000324</t>
  </si>
  <si>
    <t>ШУРУПОВЕРТ</t>
  </si>
  <si>
    <t>М134041</t>
  </si>
  <si>
    <t>Модернизация локальной вычислительной сети учреждения &lt;Гомельская областная клиническая больница&gt; по ул. Бр. Лизюковых,  5 в г. Гомеле. Кабельная система здания главного корпуса&gt;</t>
  </si>
  <si>
    <t>МОНТАЖ КОММУТАЦИОННОЙ ПАНЕЛИ, ШЛЮЗА, ПЕРЕКЛЮЧАТЕЛЯ KVM В ШКАФ ИЛИ СТОЙКУ</t>
  </si>
  <si>
    <t>Оборуд.подр.</t>
  </si>
  <si>
    <t>МОНТАЖ КАБЕЛЬНОГО РАСПРЕДЕЛИТЕЛЯ, ПОЛКИ КОНСОЛЬНОЙ, ПОЛКИ ДЛЯ КЛАВИАТУРЫ</t>
  </si>
  <si>
    <t>КРОССИРОВКА МЕЖДУ ПАНЕЛЬЮ И КОММУТАТОРОМ, ШЛЮЗОМ</t>
  </si>
  <si>
    <t>Ц8-532-7</t>
  </si>
  <si>
    <t>МОНТАЖ СЧИТЫВАТЕЛЯ</t>
  </si>
  <si>
    <t>Ц8-81-1</t>
  </si>
  <si>
    <t>КНОПКА МЕТАЛЛИЧЕСКАЯ</t>
  </si>
  <si>
    <t>ЗАМОК ЭЛЕКТРОМАГНИТНОЙ БЛОКИРОВКИ</t>
  </si>
  <si>
    <t>Ц10-706-1</t>
  </si>
  <si>
    <t>МОНТАЖ БЛОК БЕСПЕРЕБОЙНОГО ПИТАНИЯ</t>
  </si>
  <si>
    <t>БЛОК</t>
  </si>
  <si>
    <t>РАЗРЯД=4.4, МЕЖР.КОЭФФ.=1.0408 ОХРиОПР=33.35%, План=33.91%</t>
  </si>
  <si>
    <t>Ц11-91-1</t>
  </si>
  <si>
    <t>МОНТАЖ ПЭВМ (СЕРВЕРА)</t>
  </si>
  <si>
    <t>100ШТ</t>
  </si>
  <si>
    <t>РАЗРЯД=4.5, МЕЖР.КОЭФФ.=1.0509 ОХРиОПР=33.35%, План=33.91%</t>
  </si>
  <si>
    <t>ПЛАНОВАЯ ПРИБЫЛЬ (3595.99+0)*33.91%</t>
  </si>
  <si>
    <t>ОХР и ОПР (3595.99+0)*33.35%</t>
  </si>
  <si>
    <t>Декабрь 2016 г.</t>
  </si>
  <si>
    <t>Декабрь 2016</t>
  </si>
  <si>
    <t>Модернизация локальной вычислительной сети учреждения «Гомельская областная клиническая больница» по ул. Бр. Лизюковых,  5 в г. Гомеле. Кабельная система здания главного корпуса»</t>
  </si>
  <si>
    <t>КАБЕЛЬ ДЛЯ KVM ПЕРЕКЛЮЧАТЕЛЕЙ D-LINK DKVM-IPVUCB</t>
  </si>
  <si>
    <t>СКЛ00000339</t>
  </si>
  <si>
    <t>100М КАБЕЛ</t>
  </si>
  <si>
    <t>МОНТАЖ КАБЕЛЯ UTP ЗА ПОДВЕСНЫМ ПОТОЛКОМ</t>
  </si>
  <si>
    <t>Ц8-147-1</t>
  </si>
  <si>
    <t>10 ШТ</t>
  </si>
  <si>
    <t>ДЮБЕЛЬ МОНТАЖНЫЙ У658</t>
  </si>
  <si>
    <t>С552-605</t>
  </si>
  <si>
    <t>ДЮБЕЛЬ МОНТАЖНЫЙ У656 У3</t>
  </si>
  <si>
    <t>С552-604</t>
  </si>
  <si>
    <t>ДЮБЕЛЬ МОНТАЖНЫЙ У661 У3</t>
  </si>
  <si>
    <t>С552-603</t>
  </si>
  <si>
    <t>ДЮБЕЛЬ МОНТАЖНЫЙ У678 У3</t>
  </si>
  <si>
    <t>С552-602</t>
  </si>
  <si>
    <t>СВЕРЛА СПИРАЛЬНЫЕ С ТВЕРДОСПЛАВНЫМИ ПЛАСТИНАМИ ДИАМЕТРОМ 10-11 ММ, ДЛИНОЙ 175 ММ</t>
  </si>
  <si>
    <t>С101-86729</t>
  </si>
  <si>
    <t>СВЕРЛА ПО БЕТОНУ С SDS+ ХВОСТОВИКОМ (НАКОНЕЧНИК ИЗ ТВЕРДОСПЛАВНОЙ СТАЛИ) ДИАМЕТРОМ 24-25 ММ, ДЛИНОЙ 250 ММ</t>
  </si>
  <si>
    <t>С101-86726-80</t>
  </si>
  <si>
    <t>СВЕРЛА ПО БЕТОНУ С SDS+ ХВОСТОВИКОМ (НАКОНЕЧНИК ИЗ ТВЕРДОСПЛАВНОЙ СТАЛИ) ДИАМЕТРОМ 16 ММ, ДЛИНОЙ 210-265 ММ</t>
  </si>
  <si>
    <t>С101-86726-62</t>
  </si>
  <si>
    <t>СВЕРЛА СПИРАЛЬНЫЕ С ЦИЛИНДРИЧЕСКИМ ХВОСТОВИКОМ, ОСНАЩЕННЫЕ ПЛАСТИНАМИ ТВЕРДОГО СПЛАВА (ПО БЕТОНУ) ДИАМЕТРОМ 8 ММ</t>
  </si>
  <si>
    <t>С101-86726</t>
  </si>
  <si>
    <t>СВЕРЛА СПИРАЛЬНЫЕ С ЦИЛИНДРИЧЕСКИМ ХВОСТОВИКОМ, ОСНАЩЕННЫЕ ПЛАСТИНАМИ ТВЕРДОГО СПЛАВА (ПО БЕТОНУ) ДИАМЕТРОМ 5-6 ММ</t>
  </si>
  <si>
    <t>С101-86725</t>
  </si>
  <si>
    <t>МАШИНЫ СВЕРЛИЛЬНЫЕ ЭЛЕКТРИЧЕСКИЕ</t>
  </si>
  <si>
    <t>М330201</t>
  </si>
  <si>
    <t>03-10ГБ/16</t>
  </si>
  <si>
    <t>ПЛАНОВАЯ ПРИБЫЛЬ (758.96+0)*33.91%</t>
  </si>
  <si>
    <t>ОХР и ОПР (758.96+0)*66.27%</t>
  </si>
  <si>
    <t>ИТОГО ПО: ПРОКЛАДКА И МОНТАЖ СЕТЕЙ СВЯЗИ</t>
  </si>
  <si>
    <t>ПЛАНОВАЯ ПРИБЫЛЬ (10162.91+0)*36.85%</t>
  </si>
  <si>
    <t>ОХР и ОПР (10162.91+0)*51.69%</t>
  </si>
  <si>
    <t>ИТОГО ПО: ЭЛЕКТРОМОНТАЖНЫЕ РАБОТЫ (НОВ)</t>
  </si>
  <si>
    <t>ПЛАНОВАЯ ПРИБЫЛЬ (86.64+0)*63.54%</t>
  </si>
  <si>
    <t>ОХР и ОПР (86.64+0)*57.02%</t>
  </si>
  <si>
    <t>ИТОГО ПО: СТРОИТЕЛЬНЫЕ РАБОТЫ (ГОРОД)</t>
  </si>
  <si>
    <t>РАЗРЯД=4.3, МЕЖР.КОЭФФ.=1.0306 ОХРиОПР=66.27%, План=33.91%</t>
  </si>
  <si>
    <t>РАЗРЯД=4.3, МЕЖР.КОЭФФ.=1.0306 ОХРиОПР=51.69%, План=36.85%</t>
  </si>
  <si>
    <t>РАЗРЯД=4.4, МЕЖР.КОЭФФ.=1.0408 ОХРиОПР=51.69%, План=36.85%</t>
  </si>
  <si>
    <t>РАЗРЯД=3.5, МЕЖР.КОЭФФ.=0.9299 ОХРиОПР=51.69%, План=36.85%</t>
  </si>
  <si>
    <t>РАЗРЯД=4, МЕЖР.КОЭФФ.=1.0 ОХРиОПР=51.69%, План=36.85%</t>
  </si>
  <si>
    <t>РАЗРЯД=3.1, МЕЖР.КОЭФФ.=0.8739 ОХРиОПР=51.69%, План=36.85%</t>
  </si>
  <si>
    <t>ТРУБЫ ВИНИПЛАСТОВЫЕ ПО СТЕНАМ, ДИАМЕТР ДО 25 ММ</t>
  </si>
  <si>
    <t>Ц8-904-1</t>
  </si>
  <si>
    <t>РАЗРЯД=3.5, МЕЖР.КОЭФФ.=0.9299 ОХРиОПР=57.02%, План=63.54%</t>
  </si>
  <si>
    <t>СВЕРЛЕНИЕ СКВОЗНЫХ ОТВЕРСТИЙ ДИАМЕТРОМ ДО 30 ММ ЭЛЕКТРОПЕРФОРАТОРОМ (ЭЛЕКТРОДРЕЛЬЮ) В СТЕНАХ ГЛУБИНОЙ 380 ММ</t>
  </si>
  <si>
    <t>СВЕРЛЕНИЕ СКВОЗНЫХ ОТВЕРСТИЙ ДИАМЕТРОМ ДО 30 ММ ЭЛЕКТРОПЕРФОРАТОРОМ (ЭЛЕКТРОДРЕЛЬЮ) В СТЕНАХ ГЛУБИНОЙ 250 ММ</t>
  </si>
  <si>
    <t>СВЕРЛЕНИЕ СКВОЗНЫХ ОТВЕРСТИЙ ДИАМЕТРОМ ДО 20 ММ ЭЛЕКТРОПЕРФОРАТОРОМ (ЭЛЕКТРОДРЕЛЬЮ) В СТЕНАХ ГЛУБИНОЙ 380 ММ</t>
  </si>
  <si>
    <t>СВЕРЛЕНИЕ СКВОЗНЫХ ОТВЕРСТИЙ ДИАМЕТРОМ ДО 20 ММ ЭЛЕКТРОПЕРФОРАТОРОМ (ЭЛЕКТРОДРЕЛЬЮ) В СТЕНАХ ГЛУБИНОЙ 250 ММ</t>
  </si>
  <si>
    <t>НАИМЕНОВАНИЕ ОБЪЕКТА: Модернизация локальной вычислительной сети учреждения &lt;Гомельская областная клиническая больница&gt; по ул. Бр. Лизюковых,  5 в г. Гомеле. Кабельная система здания главного корпуса&gt;</t>
  </si>
  <si>
    <t>78.958 тыс.руб</t>
  </si>
  <si>
    <t xml:space="preserve">  стоимости  строительства (очереди строительства)</t>
  </si>
  <si>
    <t>(115.7001 + 2.6189)</t>
  </si>
  <si>
    <t>(0.9959 + 1.623)</t>
  </si>
  <si>
    <t>0.215                (23.547 - 23.332)</t>
  </si>
  <si>
    <t>0.9959               (109.284 - 108.2881)</t>
  </si>
  <si>
    <t>23.332*1.0092</t>
  </si>
  <si>
    <t>108.2881*1.0092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</si>
</sst>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E+00"/>
    <numFmt numFmtId="165" formatCode="0.00000E+00"/>
    <numFmt numFmtId="166" formatCode="0.0000E+00"/>
    <numFmt numFmtId="167" formatCode="0.000E+00"/>
    <numFmt numFmtId="168" formatCode="0.0E+00"/>
    <numFmt numFmtId="169" formatCode="0E+00"/>
    <numFmt numFmtId="170" formatCode="0.0000000E+00"/>
    <numFmt numFmtId="171" formatCode="0.00000000E+00"/>
    <numFmt numFmtId="172" formatCode="0.00;[Red]0.00"/>
    <numFmt numFmtId="173" formatCode="0;[Red]0"/>
    <numFmt numFmtId="174" formatCode="0.000"/>
    <numFmt numFmtId="175" formatCode="0.0000"/>
  </numFmts>
  <fonts count="6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2"/>
      <name val="Times New Roman"/>
      <family val="1"/>
    </font>
    <font>
      <sz val="7"/>
      <name val="Times New Roman"/>
      <family val="1"/>
    </font>
    <font>
      <sz val="8"/>
      <name val="Times New Roman Cyr"/>
      <family val="1"/>
    </font>
    <font>
      <b/>
      <sz val="14"/>
      <name val="Times New Roman CYR"/>
      <family val="0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ahoma"/>
      <family val="2"/>
    </font>
    <font>
      <b/>
      <i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 Cyr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 Cyr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/>
    </xf>
    <xf numFmtId="171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2" fillId="0" borderId="11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 wrapText="1"/>
    </xf>
    <xf numFmtId="172" fontId="7" fillId="0" borderId="0" xfId="0" applyNumberFormat="1" applyFont="1" applyAlignment="1">
      <alignment vertical="center" wrapText="1"/>
    </xf>
    <xf numFmtId="1" fontId="7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172" fontId="0" fillId="0" borderId="0" xfId="0" applyNumberFormat="1" applyAlignment="1">
      <alignment/>
    </xf>
    <xf numFmtId="0" fontId="7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 vertical="top" wrapText="1"/>
    </xf>
    <xf numFmtId="0" fontId="7" fillId="0" borderId="0" xfId="0" applyNumberFormat="1" applyFont="1" applyAlignment="1">
      <alignment horizontal="left" vertical="center" wrapText="1" indent="4"/>
    </xf>
    <xf numFmtId="0" fontId="5" fillId="0" borderId="0" xfId="0" applyNumberFormat="1" applyFont="1" applyAlignment="1">
      <alignment vertical="center" wrapText="1"/>
    </xf>
    <xf numFmtId="172" fontId="11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vertical="center" wrapText="1"/>
    </xf>
    <xf numFmtId="0" fontId="7" fillId="0" borderId="13" xfId="0" applyNumberFormat="1" applyFont="1" applyBorder="1" applyAlignment="1">
      <alignment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vertical="center" wrapText="1"/>
    </xf>
    <xf numFmtId="0" fontId="6" fillId="0" borderId="12" xfId="0" applyNumberFormat="1" applyFont="1" applyBorder="1" applyAlignment="1">
      <alignment vertical="center" wrapText="1"/>
    </xf>
    <xf numFmtId="173" fontId="7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73" fontId="7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 wrapText="1"/>
    </xf>
    <xf numFmtId="0" fontId="12" fillId="0" borderId="0" xfId="0" applyNumberFormat="1" applyFont="1" applyBorder="1" applyAlignment="1">
      <alignment horizontal="left" vertical="center" wrapText="1"/>
    </xf>
    <xf numFmtId="173" fontId="7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center" vertical="center" wrapText="1"/>
    </xf>
    <xf numFmtId="174" fontId="6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172" fontId="8" fillId="0" borderId="0" xfId="0" applyNumberFormat="1" applyFont="1" applyAlignment="1">
      <alignment horizontal="center"/>
    </xf>
    <xf numFmtId="172" fontId="57" fillId="0" borderId="0" xfId="0" applyNumberFormat="1" applyFont="1" applyAlignment="1">
      <alignment horizontal="left" vertical="center" wrapText="1"/>
    </xf>
    <xf numFmtId="175" fontId="8" fillId="0" borderId="0" xfId="0" applyNumberFormat="1" applyFont="1" applyAlignment="1">
      <alignment horizontal="center" vertical="center" wrapText="1"/>
    </xf>
    <xf numFmtId="172" fontId="57" fillId="0" borderId="0" xfId="0" applyNumberFormat="1" applyFont="1" applyAlignment="1">
      <alignment vertical="center" wrapText="1"/>
    </xf>
    <xf numFmtId="174" fontId="7" fillId="0" borderId="0" xfId="0" applyNumberFormat="1" applyFont="1" applyAlignment="1">
      <alignment horizontal="left" vertical="center" wrapText="1"/>
    </xf>
    <xf numFmtId="0" fontId="14" fillId="0" borderId="0" xfId="0" applyNumberFormat="1" applyFont="1" applyAlignment="1">
      <alignment/>
    </xf>
    <xf numFmtId="0" fontId="7" fillId="0" borderId="0" xfId="0" applyNumberFormat="1" applyFont="1" applyAlignment="1">
      <alignment horizontal="left" vertical="center" wrapText="1"/>
    </xf>
    <xf numFmtId="1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58" fillId="0" borderId="0" xfId="52" applyNumberFormat="1" applyFont="1" applyAlignment="1">
      <alignment horizontal="right" vertical="center"/>
      <protection/>
    </xf>
    <xf numFmtId="0" fontId="58" fillId="0" borderId="0" xfId="52" applyNumberFormat="1" applyFont="1" applyAlignment="1">
      <alignment horizontal="left" vertical="center"/>
      <protection/>
    </xf>
    <xf numFmtId="0" fontId="58" fillId="0" borderId="10" xfId="52" applyNumberFormat="1" applyFont="1" applyBorder="1" applyAlignment="1">
      <alignment horizontal="center" vertical="center"/>
      <protection/>
    </xf>
    <xf numFmtId="0" fontId="58" fillId="0" borderId="17" xfId="52" applyNumberFormat="1" applyFont="1" applyBorder="1" applyAlignment="1">
      <alignment horizontal="right" vertical="center"/>
      <protection/>
    </xf>
    <xf numFmtId="0" fontId="58" fillId="0" borderId="18" xfId="52" applyNumberFormat="1" applyFont="1" applyBorder="1" applyAlignment="1">
      <alignment horizontal="right" vertical="center"/>
      <protection/>
    </xf>
    <xf numFmtId="0" fontId="58" fillId="0" borderId="0" xfId="52" applyNumberFormat="1" applyFont="1" applyBorder="1" applyAlignment="1">
      <alignment horizontal="right" vertical="center"/>
      <protection/>
    </xf>
    <xf numFmtId="0" fontId="58" fillId="0" borderId="0" xfId="52" applyNumberFormat="1" applyFont="1" applyAlignment="1">
      <alignment vertical="center" wrapText="1"/>
      <protection/>
    </xf>
    <xf numFmtId="0" fontId="58" fillId="0" borderId="0" xfId="52" applyNumberFormat="1" applyFont="1" applyAlignment="1">
      <alignment horizontal="right"/>
      <protection/>
    </xf>
    <xf numFmtId="0" fontId="59" fillId="0" borderId="10" xfId="52" applyNumberFormat="1" applyFont="1" applyBorder="1" applyAlignment="1">
      <alignment horizontal="center" vertical="center" wrapText="1"/>
      <protection/>
    </xf>
    <xf numFmtId="0" fontId="58" fillId="0" borderId="19" xfId="52" applyNumberFormat="1" applyFont="1" applyBorder="1" applyAlignment="1">
      <alignment horizontal="left" vertical="center"/>
      <protection/>
    </xf>
    <xf numFmtId="0" fontId="58" fillId="0" borderId="19" xfId="52" applyNumberFormat="1" applyFont="1" applyBorder="1" applyAlignment="1">
      <alignment horizontal="right" vertical="center"/>
      <protection/>
    </xf>
    <xf numFmtId="0" fontId="60" fillId="0" borderId="20" xfId="52" applyNumberFormat="1" applyFont="1" applyBorder="1" applyAlignment="1">
      <alignment horizontal="left" vertical="center"/>
      <protection/>
    </xf>
    <xf numFmtId="0" fontId="58" fillId="0" borderId="20" xfId="52" applyNumberFormat="1" applyFont="1" applyBorder="1" applyAlignment="1">
      <alignment horizontal="right" vertical="center"/>
      <protection/>
    </xf>
    <xf numFmtId="0" fontId="60" fillId="0" borderId="20" xfId="52" applyNumberFormat="1" applyFont="1" applyBorder="1" applyAlignment="1">
      <alignment horizontal="right" vertical="center"/>
      <protection/>
    </xf>
    <xf numFmtId="0" fontId="60" fillId="0" borderId="0" xfId="52" applyNumberFormat="1" applyFont="1" applyAlignment="1">
      <alignment horizontal="right"/>
      <protection/>
    </xf>
    <xf numFmtId="0" fontId="60" fillId="0" borderId="0" xfId="52" applyNumberFormat="1" applyFont="1" applyAlignment="1">
      <alignment horizontal="right" vertical="center"/>
      <protection/>
    </xf>
    <xf numFmtId="172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173" fontId="5" fillId="0" borderId="22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5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5" fillId="0" borderId="30" xfId="0" applyFont="1" applyBorder="1" applyAlignment="1">
      <alignment vertical="center" wrapText="1"/>
    </xf>
    <xf numFmtId="0" fontId="4" fillId="0" borderId="30" xfId="0" applyFont="1" applyBorder="1" applyAlignment="1">
      <alignment horizontal="right"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5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 wrapText="1"/>
    </xf>
    <xf numFmtId="0" fontId="8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vertical="center" wrapText="1"/>
    </xf>
    <xf numFmtId="0" fontId="2" fillId="0" borderId="35" xfId="0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 wrapText="1"/>
    </xf>
    <xf numFmtId="0" fontId="17" fillId="0" borderId="36" xfId="0" applyNumberFormat="1" applyFont="1" applyBorder="1" applyAlignment="1">
      <alignment vertical="center"/>
    </xf>
    <xf numFmtId="49" fontId="17" fillId="0" borderId="36" xfId="0" applyNumberFormat="1" applyFont="1" applyBorder="1" applyAlignment="1">
      <alignment vertical="center" wrapText="1"/>
    </xf>
    <xf numFmtId="0" fontId="17" fillId="0" borderId="36" xfId="0" applyNumberFormat="1" applyFont="1" applyBorder="1" applyAlignment="1">
      <alignment horizontal="right" vertical="center"/>
    </xf>
    <xf numFmtId="0" fontId="17" fillId="0" borderId="36" xfId="0" applyFont="1" applyBorder="1" applyAlignment="1">
      <alignment horizontal="right" vertical="center"/>
    </xf>
    <xf numFmtId="0" fontId="17" fillId="0" borderId="36" xfId="0" applyFont="1" applyBorder="1" applyAlignment="1">
      <alignment vertical="center"/>
    </xf>
    <xf numFmtId="49" fontId="17" fillId="0" borderId="36" xfId="0" applyNumberFormat="1" applyFont="1" applyBorder="1" applyAlignment="1">
      <alignment vertical="center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horizontal="right" vertical="center"/>
    </xf>
    <xf numFmtId="0" fontId="17" fillId="0" borderId="20" xfId="0" applyFont="1" applyBorder="1" applyAlignment="1">
      <alignment vertical="center"/>
    </xf>
    <xf numFmtId="0" fontId="17" fillId="0" borderId="20" xfId="0" applyFont="1" applyBorder="1" applyAlignment="1">
      <alignment vertical="center" wrapText="1"/>
    </xf>
    <xf numFmtId="49" fontId="17" fillId="0" borderId="20" xfId="0" applyNumberFormat="1" applyFont="1" applyBorder="1" applyAlignment="1">
      <alignment vertical="center"/>
    </xf>
    <xf numFmtId="0" fontId="17" fillId="0" borderId="37" xfId="0" applyFont="1" applyBorder="1" applyAlignment="1">
      <alignment horizontal="right" vertical="center"/>
    </xf>
    <xf numFmtId="0" fontId="17" fillId="0" borderId="37" xfId="0" applyFont="1" applyBorder="1" applyAlignment="1">
      <alignment vertical="center"/>
    </xf>
    <xf numFmtId="0" fontId="17" fillId="0" borderId="37" xfId="0" applyFont="1" applyBorder="1" applyAlignment="1">
      <alignment vertical="center" wrapText="1"/>
    </xf>
    <xf numFmtId="49" fontId="17" fillId="0" borderId="37" xfId="0" applyNumberFormat="1" applyFont="1" applyBorder="1" applyAlignment="1">
      <alignment vertical="center"/>
    </xf>
    <xf numFmtId="0" fontId="17" fillId="0" borderId="38" xfId="0" applyFont="1" applyBorder="1" applyAlignment="1">
      <alignment horizontal="right" vertical="center"/>
    </xf>
    <xf numFmtId="0" fontId="17" fillId="0" borderId="38" xfId="0" applyFont="1" applyBorder="1" applyAlignment="1">
      <alignment vertical="center"/>
    </xf>
    <xf numFmtId="0" fontId="17" fillId="0" borderId="38" xfId="0" applyFont="1" applyBorder="1" applyAlignment="1">
      <alignment vertical="center" wrapText="1"/>
    </xf>
    <xf numFmtId="49" fontId="17" fillId="0" borderId="38" xfId="0" applyNumberFormat="1" applyFont="1" applyBorder="1" applyAlignment="1">
      <alignment vertical="center"/>
    </xf>
    <xf numFmtId="0" fontId="58" fillId="0" borderId="37" xfId="52" applyNumberFormat="1" applyFont="1" applyBorder="1" applyAlignment="1">
      <alignment horizontal="left" vertical="center"/>
      <protection/>
    </xf>
    <xf numFmtId="0" fontId="58" fillId="0" borderId="37" xfId="52" applyNumberFormat="1" applyFont="1" applyBorder="1" applyAlignment="1">
      <alignment horizontal="right" vertical="center"/>
      <protection/>
    </xf>
    <xf numFmtId="49" fontId="2" fillId="0" borderId="11" xfId="0" applyNumberFormat="1" applyFont="1" applyBorder="1" applyAlignment="1">
      <alignment horizontal="left" vertical="center"/>
    </xf>
    <xf numFmtId="0" fontId="58" fillId="0" borderId="39" xfId="52" applyNumberFormat="1" applyFont="1" applyBorder="1" applyAlignment="1">
      <alignment horizontal="right" vertical="center"/>
      <protection/>
    </xf>
    <xf numFmtId="0" fontId="58" fillId="0" borderId="39" xfId="52" applyNumberFormat="1" applyFont="1" applyBorder="1" applyAlignment="1">
      <alignment horizontal="left" vertical="center"/>
      <protection/>
    </xf>
    <xf numFmtId="0" fontId="8" fillId="0" borderId="11" xfId="0" applyNumberFormat="1" applyFont="1" applyBorder="1" applyAlignment="1">
      <alignment horizontal="center" vertical="center" wrapText="1"/>
    </xf>
    <xf numFmtId="172" fontId="11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top" wrapText="1"/>
    </xf>
    <xf numFmtId="0" fontId="8" fillId="0" borderId="4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left" vertical="top" wrapText="1"/>
    </xf>
    <xf numFmtId="0" fontId="12" fillId="0" borderId="4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left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9" fillId="0" borderId="42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58" fillId="0" borderId="0" xfId="52" applyNumberFormat="1" applyFont="1" applyAlignment="1">
      <alignment horizontal="left" vertical="center" wrapText="1"/>
      <protection/>
    </xf>
    <xf numFmtId="0" fontId="61" fillId="0" borderId="0" xfId="52" applyNumberFormat="1" applyFont="1" applyAlignment="1">
      <alignment horizontal="center" vertical="center"/>
      <protection/>
    </xf>
    <xf numFmtId="0" fontId="2" fillId="0" borderId="40" xfId="0" applyNumberFormat="1" applyFont="1" applyBorder="1" applyAlignment="1">
      <alignment horizontal="left" vertical="center" wrapText="1"/>
    </xf>
    <xf numFmtId="0" fontId="0" fillId="0" borderId="40" xfId="0" applyBorder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9"/>
  <sheetViews>
    <sheetView tabSelected="1" zoomScale="85" zoomScaleNormal="85" zoomScalePageLayoutView="0" workbookViewId="0" topLeftCell="A2">
      <selection activeCell="C7" sqref="C7:E7"/>
    </sheetView>
  </sheetViews>
  <sheetFormatPr defaultColWidth="9.00390625" defaultRowHeight="12.75"/>
  <cols>
    <col min="1" max="1" width="17.375" style="24" customWidth="1"/>
    <col min="2" max="2" width="58.375" style="30" customWidth="1"/>
    <col min="3" max="3" width="7.75390625" style="26" bestFit="1" customWidth="1"/>
    <col min="4" max="4" width="6.875" style="26" customWidth="1"/>
    <col min="5" max="8" width="14.75390625" style="27" customWidth="1"/>
    <col min="9" max="9" width="14.75390625" style="27" hidden="1" customWidth="1"/>
    <col min="10" max="10" width="15.875" style="27" customWidth="1"/>
    <col min="11" max="11" width="14.75390625" style="27" customWidth="1"/>
    <col min="12" max="12" width="15.75390625" style="27" customWidth="1"/>
    <col min="13" max="13" width="13.25390625" style="28" hidden="1" customWidth="1"/>
    <col min="14" max="14" width="14.25390625" style="29" customWidth="1"/>
    <col min="15" max="15" width="12.875" style="29" customWidth="1"/>
    <col min="16" max="16" width="12.125" style="29" customWidth="1"/>
    <col min="17" max="16384" width="9.125" style="29" customWidth="1"/>
  </cols>
  <sheetData>
    <row r="1" ht="15.75" hidden="1">
      <c r="B1" s="25">
        <v>3</v>
      </c>
    </row>
    <row r="2" ht="15.75"/>
    <row r="3" ht="15.75">
      <c r="B3" s="30" t="s">
        <v>24</v>
      </c>
    </row>
    <row r="4" ht="15.75" customHeight="1">
      <c r="B4" s="31" t="s">
        <v>25</v>
      </c>
    </row>
    <row r="5" ht="15.75"/>
    <row r="6" ht="15.75">
      <c r="B6" s="30" t="s">
        <v>26</v>
      </c>
    </row>
    <row r="7" spans="2:6" ht="15.75">
      <c r="B7" s="30" t="s">
        <v>27</v>
      </c>
      <c r="C7" s="163">
        <f>L189</f>
        <v>118.31899999999999</v>
      </c>
      <c r="D7" s="163"/>
      <c r="E7" s="163"/>
      <c r="F7" s="27" t="s">
        <v>28</v>
      </c>
    </row>
    <row r="8" spans="2:6" ht="15">
      <c r="B8" s="32" t="s">
        <v>29</v>
      </c>
      <c r="C8" s="170" t="s">
        <v>30</v>
      </c>
      <c r="D8" s="170"/>
      <c r="E8" s="170"/>
      <c r="F8" s="33"/>
    </row>
    <row r="9" spans="2:6" ht="30">
      <c r="B9" s="32" t="s">
        <v>31</v>
      </c>
      <c r="C9" s="163">
        <f>L170</f>
        <v>115.70009999999999</v>
      </c>
      <c r="D9" s="163"/>
      <c r="E9" s="163"/>
      <c r="F9" s="27" t="s">
        <v>28</v>
      </c>
    </row>
    <row r="10" spans="2:6" ht="15.75">
      <c r="B10" s="32" t="s">
        <v>32</v>
      </c>
      <c r="C10" s="160">
        <f>L175</f>
        <v>116.696</v>
      </c>
      <c r="D10" s="160"/>
      <c r="E10" s="160"/>
      <c r="F10" s="27" t="s">
        <v>28</v>
      </c>
    </row>
    <row r="11" spans="2:6" ht="15.75">
      <c r="B11" s="30" t="s">
        <v>33</v>
      </c>
      <c r="C11" s="163">
        <f>L184</f>
        <v>0.105</v>
      </c>
      <c r="D11" s="163"/>
      <c r="E11" s="163"/>
      <c r="F11" s="27" t="s">
        <v>28</v>
      </c>
    </row>
    <row r="12" ht="15.75"/>
    <row r="13" spans="2:8" ht="15">
      <c r="B13" s="166" t="s">
        <v>34</v>
      </c>
      <c r="C13" s="166"/>
      <c r="D13" s="166"/>
      <c r="E13" s="166"/>
      <c r="F13" s="166"/>
      <c r="G13" s="166"/>
      <c r="H13" s="27" t="s">
        <v>35</v>
      </c>
    </row>
    <row r="14" spans="2:12" ht="15">
      <c r="B14" s="162" t="s">
        <v>36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</row>
    <row r="15" ht="15.75"/>
    <row r="16" spans="1:13" ht="18">
      <c r="A16" s="161" t="s">
        <v>37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</row>
    <row r="17" spans="1:13" ht="18">
      <c r="A17" s="161" t="s">
        <v>428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34"/>
    </row>
    <row r="18" ht="15.75"/>
    <row r="19" ht="15.75">
      <c r="B19" s="30" t="s">
        <v>38</v>
      </c>
    </row>
    <row r="20" spans="2:12" ht="30.75" customHeight="1">
      <c r="B20" s="164" t="s">
        <v>376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</row>
    <row r="21" spans="2:3" ht="15.75">
      <c r="B21" s="30" t="s">
        <v>39</v>
      </c>
      <c r="C21" s="132" t="s">
        <v>403</v>
      </c>
    </row>
    <row r="22" ht="11.25" customHeight="1"/>
    <row r="23" spans="2:5" ht="15.75">
      <c r="B23" s="30" t="s">
        <v>40</v>
      </c>
      <c r="C23" s="163" t="s">
        <v>41</v>
      </c>
      <c r="D23" s="163"/>
      <c r="E23" s="163"/>
    </row>
    <row r="24" spans="2:5" ht="15.75">
      <c r="B24" s="30" t="s">
        <v>42</v>
      </c>
      <c r="C24" s="160" t="s">
        <v>43</v>
      </c>
      <c r="D24" s="160"/>
      <c r="E24" s="160"/>
    </row>
    <row r="25" spans="2:5" ht="15.75">
      <c r="B25" s="30" t="s">
        <v>44</v>
      </c>
      <c r="C25" s="163">
        <v>2</v>
      </c>
      <c r="D25" s="163"/>
      <c r="E25" s="27" t="s">
        <v>45</v>
      </c>
    </row>
    <row r="26" spans="2:3" ht="15.75">
      <c r="B26" s="27" t="s">
        <v>46</v>
      </c>
      <c r="C26" s="35">
        <f>C47</f>
        <v>1</v>
      </c>
    </row>
    <row r="27" ht="5.25" customHeight="1"/>
    <row r="28" spans="1:13" ht="15">
      <c r="A28" s="171" t="s">
        <v>47</v>
      </c>
      <c r="B28" s="172" t="s">
        <v>48</v>
      </c>
      <c r="C28" s="177"/>
      <c r="D28" s="177"/>
      <c r="E28" s="167" t="s">
        <v>49</v>
      </c>
      <c r="F28" s="168"/>
      <c r="G28" s="168"/>
      <c r="H28" s="168"/>
      <c r="I28" s="168"/>
      <c r="J28" s="168"/>
      <c r="K28" s="169"/>
      <c r="L28" s="175" t="s">
        <v>50</v>
      </c>
      <c r="M28" s="39"/>
    </row>
    <row r="29" spans="1:13" ht="49.5" customHeight="1">
      <c r="A29" s="171"/>
      <c r="B29" s="172"/>
      <c r="C29" s="177"/>
      <c r="D29" s="177"/>
      <c r="E29" s="173" t="s">
        <v>6</v>
      </c>
      <c r="F29" s="36" t="s">
        <v>51</v>
      </c>
      <c r="G29" s="36" t="s">
        <v>52</v>
      </c>
      <c r="H29" s="36" t="s">
        <v>16</v>
      </c>
      <c r="I29" s="40"/>
      <c r="J29" s="36" t="s">
        <v>7</v>
      </c>
      <c r="K29" s="172" t="s">
        <v>19</v>
      </c>
      <c r="L29" s="176"/>
      <c r="M29" s="42"/>
    </row>
    <row r="30" spans="1:13" ht="49.5" customHeight="1">
      <c r="A30" s="171"/>
      <c r="B30" s="172"/>
      <c r="C30" s="177"/>
      <c r="D30" s="177"/>
      <c r="E30" s="174"/>
      <c r="F30" s="36" t="s">
        <v>53</v>
      </c>
      <c r="G30" s="36" t="s">
        <v>18</v>
      </c>
      <c r="H30" s="41" t="s">
        <v>17</v>
      </c>
      <c r="I30" s="44"/>
      <c r="J30" s="41" t="s">
        <v>18</v>
      </c>
      <c r="K30" s="172"/>
      <c r="L30" s="43" t="s">
        <v>11</v>
      </c>
      <c r="M30" s="45"/>
    </row>
    <row r="31" spans="1:13" ht="15.75">
      <c r="A31" s="46">
        <v>1</v>
      </c>
      <c r="B31" s="36">
        <v>2</v>
      </c>
      <c r="C31" s="37"/>
      <c r="D31" s="37"/>
      <c r="E31" s="38">
        <v>3</v>
      </c>
      <c r="F31" s="36">
        <v>4</v>
      </c>
      <c r="G31" s="36">
        <v>5</v>
      </c>
      <c r="H31" s="36">
        <v>6</v>
      </c>
      <c r="I31" s="36"/>
      <c r="J31" s="36">
        <v>7</v>
      </c>
      <c r="K31" s="36">
        <v>8</v>
      </c>
      <c r="L31" s="36">
        <v>9</v>
      </c>
      <c r="M31" s="47"/>
    </row>
    <row r="32" spans="1:13" ht="15.75">
      <c r="A32" s="48"/>
      <c r="B32" s="49"/>
      <c r="C32" s="50"/>
      <c r="D32" s="50"/>
      <c r="E32" s="51"/>
      <c r="F32" s="51"/>
      <c r="G32" s="51"/>
      <c r="H32" s="51"/>
      <c r="I32" s="51"/>
      <c r="J32" s="51"/>
      <c r="K32" s="51"/>
      <c r="L32" s="51"/>
      <c r="M32" s="52"/>
    </row>
    <row r="33" spans="1:13" ht="15.75">
      <c r="A33" s="48"/>
      <c r="B33" s="53" t="s">
        <v>54</v>
      </c>
      <c r="C33" s="50"/>
      <c r="D33" s="50"/>
      <c r="E33" s="51"/>
      <c r="F33" s="51"/>
      <c r="G33" s="51"/>
      <c r="H33" s="51"/>
      <c r="I33" s="51"/>
      <c r="J33" s="51"/>
      <c r="K33" s="51"/>
      <c r="L33" s="51"/>
      <c r="M33" s="52"/>
    </row>
    <row r="34" spans="1:13" ht="15.75">
      <c r="A34" s="48"/>
      <c r="B34" s="53" t="s">
        <v>55</v>
      </c>
      <c r="C34" s="50"/>
      <c r="D34" s="50"/>
      <c r="E34" s="51"/>
      <c r="F34" s="51"/>
      <c r="G34" s="51"/>
      <c r="H34" s="51"/>
      <c r="I34" s="51"/>
      <c r="J34" s="51"/>
      <c r="K34" s="51"/>
      <c r="L34" s="51"/>
      <c r="M34" s="52"/>
    </row>
    <row r="35" spans="1:13" ht="60">
      <c r="A35" s="48" t="s">
        <v>56</v>
      </c>
      <c r="B35" s="49" t="s">
        <v>376</v>
      </c>
      <c r="C35" s="50"/>
      <c r="D35" s="50"/>
      <c r="E35" s="51">
        <v>14.605</v>
      </c>
      <c r="F35" s="51">
        <v>0.027</v>
      </c>
      <c r="G35" s="51">
        <v>31.312</v>
      </c>
      <c r="H35" s="51">
        <v>7.005</v>
      </c>
      <c r="I35" s="51"/>
      <c r="J35" s="51">
        <v>19.062</v>
      </c>
      <c r="K35" s="51"/>
      <c r="L35" s="51">
        <v>78.958</v>
      </c>
      <c r="M35" s="52"/>
    </row>
    <row r="36" spans="1:13" ht="15.75">
      <c r="A36" s="48"/>
      <c r="B36" s="49"/>
      <c r="C36" s="50"/>
      <c r="D36" s="50"/>
      <c r="E36" s="51"/>
      <c r="F36" s="51"/>
      <c r="G36" s="51">
        <v>1.289</v>
      </c>
      <c r="H36" s="51">
        <v>5.277</v>
      </c>
      <c r="I36" s="51"/>
      <c r="J36" s="51">
        <v>0.381</v>
      </c>
      <c r="K36" s="51"/>
      <c r="L36" s="51">
        <v>3.097</v>
      </c>
      <c r="M36" s="52"/>
    </row>
    <row r="37" spans="1:13" ht="15.75">
      <c r="A37" s="48"/>
      <c r="B37" s="53" t="s">
        <v>57</v>
      </c>
      <c r="C37" s="50"/>
      <c r="D37" s="50"/>
      <c r="E37" s="51">
        <v>14.605</v>
      </c>
      <c r="F37" s="51">
        <v>0.027</v>
      </c>
      <c r="G37" s="51">
        <v>31.312</v>
      </c>
      <c r="H37" s="51">
        <v>7.005</v>
      </c>
      <c r="I37" s="51"/>
      <c r="J37" s="51">
        <v>19.062</v>
      </c>
      <c r="K37" s="51"/>
      <c r="L37" s="51">
        <v>78.958</v>
      </c>
      <c r="M37" s="52"/>
    </row>
    <row r="38" spans="1:13" ht="15.75">
      <c r="A38" s="48"/>
      <c r="B38" s="49"/>
      <c r="C38" s="50"/>
      <c r="D38" s="50"/>
      <c r="E38" s="51"/>
      <c r="F38" s="51"/>
      <c r="G38" s="51">
        <v>1.289</v>
      </c>
      <c r="H38" s="51">
        <v>5.277</v>
      </c>
      <c r="I38" s="51"/>
      <c r="J38" s="51">
        <v>0.381</v>
      </c>
      <c r="K38" s="51"/>
      <c r="L38" s="51">
        <v>3.097</v>
      </c>
      <c r="M38" s="52"/>
    </row>
    <row r="39" spans="1:13" ht="15.75">
      <c r="A39" s="48"/>
      <c r="B39" s="49"/>
      <c r="C39" s="50"/>
      <c r="D39" s="50"/>
      <c r="E39" s="51"/>
      <c r="F39" s="51"/>
      <c r="G39" s="51"/>
      <c r="H39" s="51"/>
      <c r="I39" s="51"/>
      <c r="J39" s="51"/>
      <c r="K39" s="51"/>
      <c r="L39" s="51"/>
      <c r="M39" s="52"/>
    </row>
    <row r="40" spans="1:13" ht="15.75">
      <c r="A40" s="54"/>
      <c r="B40" s="49"/>
      <c r="C40" s="50"/>
      <c r="D40" s="50"/>
      <c r="E40" s="51"/>
      <c r="F40" s="51"/>
      <c r="G40" s="51"/>
      <c r="H40" s="51"/>
      <c r="I40" s="51"/>
      <c r="J40" s="51"/>
      <c r="K40" s="51"/>
      <c r="L40" s="51"/>
      <c r="M40" s="52"/>
    </row>
    <row r="41" spans="2:12" ht="15.75">
      <c r="B41" s="55" t="s">
        <v>58</v>
      </c>
      <c r="C41" s="56"/>
      <c r="D41" s="56"/>
      <c r="E41" s="27">
        <v>14.605</v>
      </c>
      <c r="F41" s="27">
        <v>0.027</v>
      </c>
      <c r="G41" s="27">
        <v>31.312</v>
      </c>
      <c r="H41" s="27">
        <v>7.005</v>
      </c>
      <c r="J41" s="27">
        <v>19.062</v>
      </c>
      <c r="L41" s="27">
        <v>78.958</v>
      </c>
    </row>
    <row r="42" spans="7:13" ht="15.75">
      <c r="G42" s="27">
        <v>1.289</v>
      </c>
      <c r="H42" s="27">
        <v>5.277</v>
      </c>
      <c r="J42" s="27">
        <v>0.381</v>
      </c>
      <c r="L42" s="27">
        <v>3.097</v>
      </c>
      <c r="M42" s="57"/>
    </row>
    <row r="43" ht="15.75">
      <c r="M43" s="57"/>
    </row>
    <row r="44" spans="2:13" ht="15.75">
      <c r="B44" s="55" t="s">
        <v>59</v>
      </c>
      <c r="C44" s="56"/>
      <c r="D44" s="56"/>
      <c r="M44" s="57"/>
    </row>
    <row r="45" ht="15.75"/>
    <row r="46" ht="15.75"/>
    <row r="47" spans="1:3" ht="15.75" hidden="1">
      <c r="A47" s="24" t="s">
        <v>60</v>
      </c>
      <c r="B47" s="30" t="s">
        <v>46</v>
      </c>
      <c r="C47" s="26">
        <v>1</v>
      </c>
    </row>
    <row r="48" spans="2:4" ht="15.75">
      <c r="B48" s="55" t="s">
        <v>61</v>
      </c>
      <c r="C48" s="56"/>
      <c r="D48" s="56"/>
    </row>
    <row r="49" spans="2:4" ht="15.75">
      <c r="B49" s="55" t="s">
        <v>62</v>
      </c>
      <c r="C49" s="56"/>
      <c r="D49" s="56"/>
    </row>
    <row r="50" ht="15.75"/>
    <row r="51" spans="2:14" ht="15.75" customHeight="1" hidden="1">
      <c r="B51" s="30" t="s">
        <v>63</v>
      </c>
      <c r="E51" s="27">
        <v>0</v>
      </c>
      <c r="F51" s="27">
        <v>0</v>
      </c>
      <c r="G51" s="27">
        <v>0</v>
      </c>
      <c r="H51" s="27">
        <v>0</v>
      </c>
      <c r="J51" s="27">
        <v>0</v>
      </c>
      <c r="K51" s="27">
        <v>0</v>
      </c>
      <c r="L51" s="27">
        <f>E51+F51+G51+G52+H51+H52+J51+J52+K51</f>
        <v>0</v>
      </c>
      <c r="N51" s="58"/>
    </row>
    <row r="52" spans="6:14" ht="15.75" hidden="1">
      <c r="F52" s="27">
        <v>0</v>
      </c>
      <c r="G52" s="27">
        <v>0</v>
      </c>
      <c r="H52" s="27">
        <v>0</v>
      </c>
      <c r="J52" s="27">
        <v>0</v>
      </c>
      <c r="L52" s="27">
        <v>0</v>
      </c>
      <c r="N52" s="58"/>
    </row>
    <row r="53" ht="15.75" hidden="1">
      <c r="N53" s="58"/>
    </row>
    <row r="54" spans="1:14" ht="30">
      <c r="A54" s="24" t="s">
        <v>308</v>
      </c>
      <c r="B54" s="30" t="s">
        <v>64</v>
      </c>
      <c r="C54" s="59">
        <v>6.32</v>
      </c>
      <c r="E54" s="27">
        <f>ROUND(L54*0.3,B1)</f>
        <v>0.211</v>
      </c>
      <c r="F54" s="27">
        <f>ROUND(L54*0.1,B1)</f>
        <v>0.07</v>
      </c>
      <c r="G54" s="27">
        <f>ROUND(L54*0.6,B1)</f>
        <v>0.421</v>
      </c>
      <c r="L54" s="27">
        <f>ROUND((E41/C26+F42)*C54*C57*D57/100,B1)</f>
        <v>0.702</v>
      </c>
      <c r="N54" s="58"/>
    </row>
    <row r="55" spans="6:14" ht="15.75">
      <c r="F55" s="27">
        <f>ROUND(F54*0.2,B1)</f>
        <v>0.014</v>
      </c>
      <c r="L55" s="27">
        <f>ROUND(C56*L54*0.001,3)</f>
        <v>0.084</v>
      </c>
      <c r="N55" s="58"/>
    </row>
    <row r="56" spans="1:14" ht="31.5" hidden="1">
      <c r="A56" s="24" t="s">
        <v>65</v>
      </c>
      <c r="B56" s="30" t="s">
        <v>66</v>
      </c>
      <c r="C56" s="26">
        <v>119</v>
      </c>
      <c r="N56" s="58"/>
    </row>
    <row r="57" spans="1:14" ht="30">
      <c r="A57" s="60" t="s">
        <v>67</v>
      </c>
      <c r="B57" s="30" t="s">
        <v>68</v>
      </c>
      <c r="C57" s="26">
        <v>0.76</v>
      </c>
      <c r="D57" s="26">
        <v>1</v>
      </c>
      <c r="N57" s="58"/>
    </row>
    <row r="58" ht="15.75">
      <c r="N58" s="58"/>
    </row>
    <row r="59" spans="2:14" ht="15.75">
      <c r="B59" s="30" t="s">
        <v>69</v>
      </c>
      <c r="G59" s="27">
        <f>ROUND((L54+L51)*0.15,B1)</f>
        <v>0.105</v>
      </c>
      <c r="L59" s="27">
        <f>G59</f>
        <v>0.105</v>
      </c>
      <c r="N59" s="58"/>
    </row>
    <row r="60" ht="15.75">
      <c r="N60" s="58"/>
    </row>
    <row r="61" spans="2:14" ht="15.75">
      <c r="B61" s="55" t="s">
        <v>70</v>
      </c>
      <c r="C61" s="56"/>
      <c r="D61" s="56"/>
      <c r="E61" s="27">
        <f>E54+E51</f>
        <v>0.211</v>
      </c>
      <c r="F61" s="27">
        <f>F54+F51</f>
        <v>0.07</v>
      </c>
      <c r="G61" s="27">
        <f>G54+G51</f>
        <v>0.421</v>
      </c>
      <c r="H61" s="27">
        <f>H51</f>
        <v>0</v>
      </c>
      <c r="J61" s="27">
        <f>J51</f>
        <v>0</v>
      </c>
      <c r="K61" s="27">
        <f>K51</f>
        <v>0</v>
      </c>
      <c r="L61" s="27">
        <f>L54+L51</f>
        <v>0.702</v>
      </c>
      <c r="N61" s="58"/>
    </row>
    <row r="62" spans="6:14" ht="15.75">
      <c r="F62" s="27">
        <f>F55+F52</f>
        <v>0.014</v>
      </c>
      <c r="G62" s="27">
        <f>G52</f>
        <v>0</v>
      </c>
      <c r="H62" s="27">
        <f>H52</f>
        <v>0</v>
      </c>
      <c r="J62" s="27">
        <f>J52</f>
        <v>0</v>
      </c>
      <c r="L62" s="27">
        <f>L55+L52</f>
        <v>0.084</v>
      </c>
      <c r="N62" s="58"/>
    </row>
    <row r="63" ht="15.75">
      <c r="N63" s="58"/>
    </row>
    <row r="64" spans="2:14" ht="15.75">
      <c r="B64" s="55" t="s">
        <v>59</v>
      </c>
      <c r="C64" s="56"/>
      <c r="D64" s="56"/>
      <c r="G64" s="27">
        <f>G59</f>
        <v>0.105</v>
      </c>
      <c r="L64" s="27">
        <f>G64</f>
        <v>0.105</v>
      </c>
      <c r="N64" s="58"/>
    </row>
    <row r="65" spans="2:14" ht="15.75">
      <c r="B65" s="55"/>
      <c r="C65" s="56"/>
      <c r="D65" s="56"/>
      <c r="N65" s="58"/>
    </row>
    <row r="66" spans="2:14" ht="15.75">
      <c r="B66" s="55" t="s">
        <v>71</v>
      </c>
      <c r="C66" s="56"/>
      <c r="D66" s="56"/>
      <c r="E66" s="27">
        <f>E41+E42+E61</f>
        <v>14.816</v>
      </c>
      <c r="F66" s="27">
        <f>F41+F61</f>
        <v>0.097</v>
      </c>
      <c r="G66" s="27">
        <f>G41+G61</f>
        <v>31.733</v>
      </c>
      <c r="H66" s="27">
        <f>H41+H61</f>
        <v>7.005</v>
      </c>
      <c r="J66" s="27">
        <f>J41+J61</f>
        <v>19.062</v>
      </c>
      <c r="K66" s="27">
        <f>K41+K61</f>
        <v>0</v>
      </c>
      <c r="L66" s="27">
        <f>E66+F66+G66+G67+H66+H67+J66+J67+K66</f>
        <v>79.66000000000001</v>
      </c>
      <c r="N66" s="58"/>
    </row>
    <row r="67" spans="2:14" ht="15.75">
      <c r="B67" s="55"/>
      <c r="C67" s="56"/>
      <c r="D67" s="56"/>
      <c r="F67" s="27">
        <f>F42+F62</f>
        <v>0.014</v>
      </c>
      <c r="G67" s="27">
        <f>G42+G62</f>
        <v>1.289</v>
      </c>
      <c r="H67" s="27">
        <f>H42+H62</f>
        <v>5.277</v>
      </c>
      <c r="J67" s="27">
        <f>J42+J62</f>
        <v>0.381</v>
      </c>
      <c r="L67" s="27">
        <f>L42+L62</f>
        <v>3.181</v>
      </c>
      <c r="N67" s="58"/>
    </row>
    <row r="68" spans="2:14" ht="15.75">
      <c r="B68" s="55"/>
      <c r="C68" s="56"/>
      <c r="D68" s="56"/>
      <c r="N68" s="58"/>
    </row>
    <row r="69" spans="2:14" ht="15.75">
      <c r="B69" s="55" t="s">
        <v>59</v>
      </c>
      <c r="C69" s="56"/>
      <c r="D69" s="56"/>
      <c r="G69" s="27">
        <f>G44+G64</f>
        <v>0.105</v>
      </c>
      <c r="L69" s="27">
        <f>G69</f>
        <v>0.105</v>
      </c>
      <c r="N69" s="58"/>
    </row>
    <row r="70" ht="15.75">
      <c r="N70" s="58"/>
    </row>
    <row r="71" spans="2:14" ht="15.75">
      <c r="B71" s="55" t="s">
        <v>72</v>
      </c>
      <c r="C71" s="56"/>
      <c r="D71" s="56"/>
      <c r="N71" s="58"/>
    </row>
    <row r="72" spans="2:14" ht="15.75">
      <c r="B72" s="55" t="s">
        <v>73</v>
      </c>
      <c r="C72" s="56"/>
      <c r="D72" s="56"/>
      <c r="N72" s="58"/>
    </row>
    <row r="73" ht="15.75">
      <c r="N73" s="58"/>
    </row>
    <row r="74" spans="1:14" ht="31.5" hidden="1">
      <c r="A74" s="24" t="s">
        <v>309</v>
      </c>
      <c r="B74" s="30" t="s">
        <v>74</v>
      </c>
      <c r="E74" s="27">
        <f>ROUND(L74*C77,B1)</f>
        <v>0</v>
      </c>
      <c r="F74" s="27">
        <f>ROUND(L74*C78,B1)</f>
        <v>0</v>
      </c>
      <c r="G74" s="27">
        <f>ROUND(L74*C80,B1)</f>
        <v>0</v>
      </c>
      <c r="L74" s="27">
        <f>ROUND((E41/C26+F42+E51+F52)*C74*C82*D82/100,B1)</f>
        <v>0</v>
      </c>
      <c r="N74" s="58"/>
    </row>
    <row r="75" spans="6:14" ht="15.75" hidden="1">
      <c r="F75" s="27">
        <f>ROUND(F74*C79,B1)</f>
        <v>0</v>
      </c>
      <c r="L75" s="27">
        <f>ROUND(C81*D81*L74*0.001,3)</f>
        <v>0</v>
      </c>
      <c r="N75" s="58"/>
    </row>
    <row r="76" ht="15.75" hidden="1">
      <c r="N76" s="58"/>
    </row>
    <row r="77" spans="2:14" ht="15.75" hidden="1">
      <c r="B77" s="30" t="s">
        <v>75</v>
      </c>
      <c r="C77" s="26">
        <v>0.403</v>
      </c>
      <c r="N77" s="58"/>
    </row>
    <row r="78" spans="2:14" ht="15.75" hidden="1">
      <c r="B78" s="30" t="s">
        <v>76</v>
      </c>
      <c r="C78" s="26">
        <v>0.433</v>
      </c>
      <c r="N78" s="58"/>
    </row>
    <row r="79" spans="2:14" ht="15.75" hidden="1">
      <c r="B79" s="30" t="s">
        <v>77</v>
      </c>
      <c r="C79" s="26">
        <v>0.13</v>
      </c>
      <c r="N79" s="58"/>
    </row>
    <row r="80" spans="2:14" ht="15.75" hidden="1">
      <c r="B80" s="30" t="s">
        <v>78</v>
      </c>
      <c r="C80" s="26">
        <v>0.164</v>
      </c>
      <c r="N80" s="58"/>
    </row>
    <row r="81" spans="1:14" ht="31.5" hidden="1">
      <c r="A81" s="24" t="s">
        <v>79</v>
      </c>
      <c r="B81" s="30" t="s">
        <v>80</v>
      </c>
      <c r="C81" s="61">
        <v>3839</v>
      </c>
      <c r="D81" s="26">
        <v>0.043</v>
      </c>
      <c r="N81" s="58"/>
    </row>
    <row r="82" spans="1:14" ht="31.5" hidden="1">
      <c r="A82" s="62" t="s">
        <v>81</v>
      </c>
      <c r="B82" s="30" t="s">
        <v>82</v>
      </c>
      <c r="N82" s="58"/>
    </row>
    <row r="83" ht="15.75" hidden="1">
      <c r="N83" s="58"/>
    </row>
    <row r="84" spans="1:14" ht="30">
      <c r="A84" s="24" t="s">
        <v>83</v>
      </c>
      <c r="B84" s="30" t="s">
        <v>84</v>
      </c>
      <c r="C84" s="26">
        <v>34</v>
      </c>
      <c r="K84" s="27">
        <f>ROUND((E41+E42+F42+E51+F52)*C84/100,B1)</f>
        <v>4.966</v>
      </c>
      <c r="L84" s="27">
        <f>K84</f>
        <v>4.966</v>
      </c>
      <c r="N84" s="58"/>
    </row>
    <row r="85" ht="15.75">
      <c r="N85" s="58"/>
    </row>
    <row r="86" spans="1:14" ht="90">
      <c r="A86" s="24" t="s">
        <v>85</v>
      </c>
      <c r="B86" s="30" t="s">
        <v>86</v>
      </c>
      <c r="C86" s="26">
        <v>9.7</v>
      </c>
      <c r="K86" s="27">
        <f>ROUND((E41+F42+E51+F52)*C86/100,B1)</f>
        <v>1.417</v>
      </c>
      <c r="L86" s="27">
        <f>K86</f>
        <v>1.417</v>
      </c>
      <c r="N86" s="58"/>
    </row>
    <row r="87" ht="15.75">
      <c r="N87" s="58"/>
    </row>
    <row r="88" spans="1:14" ht="126" hidden="1">
      <c r="A88" s="24" t="s">
        <v>87</v>
      </c>
      <c r="B88" s="30" t="s">
        <v>88</v>
      </c>
      <c r="L88" s="27">
        <f>K88</f>
        <v>0</v>
      </c>
      <c r="N88" s="58"/>
    </row>
    <row r="89" ht="15.75" hidden="1">
      <c r="N89" s="58"/>
    </row>
    <row r="90" spans="1:14" ht="31.5" hidden="1">
      <c r="A90" s="24" t="s">
        <v>89</v>
      </c>
      <c r="B90" s="30" t="s">
        <v>90</v>
      </c>
      <c r="L90" s="27">
        <f>K90</f>
        <v>0</v>
      </c>
      <c r="N90" s="58"/>
    </row>
    <row r="91" ht="15.75" hidden="1">
      <c r="N91" s="58"/>
    </row>
    <row r="92" spans="1:14" ht="31.5" hidden="1">
      <c r="A92" s="24" t="s">
        <v>91</v>
      </c>
      <c r="B92" s="30" t="s">
        <v>92</v>
      </c>
      <c r="L92" s="27">
        <f>K92</f>
        <v>0</v>
      </c>
      <c r="N92" s="58"/>
    </row>
    <row r="93" ht="15.75" hidden="1">
      <c r="N93" s="58"/>
    </row>
    <row r="94" spans="1:14" ht="47.25" hidden="1">
      <c r="A94" s="24" t="s">
        <v>93</v>
      </c>
      <c r="B94" s="30" t="s">
        <v>94</v>
      </c>
      <c r="L94" s="27">
        <f>K94</f>
        <v>0</v>
      </c>
      <c r="N94" s="58"/>
    </row>
    <row r="95" ht="15.75" hidden="1">
      <c r="N95" s="58"/>
    </row>
    <row r="96" spans="1:14" ht="94.5" hidden="1">
      <c r="A96" s="24" t="s">
        <v>95</v>
      </c>
      <c r="B96" s="30" t="s">
        <v>96</v>
      </c>
      <c r="L96" s="27">
        <f>E96+F96+G96+G97+H96+H97+J96+J97+K96</f>
        <v>0</v>
      </c>
      <c r="N96" s="58"/>
    </row>
    <row r="97" ht="15.75" hidden="1">
      <c r="N97" s="58"/>
    </row>
    <row r="98" ht="15.75" hidden="1">
      <c r="N98" s="58"/>
    </row>
    <row r="99" spans="1:14" ht="78.75" hidden="1">
      <c r="A99" s="24" t="s">
        <v>97</v>
      </c>
      <c r="B99" s="30" t="s">
        <v>98</v>
      </c>
      <c r="L99" s="27">
        <f>K99</f>
        <v>0</v>
      </c>
      <c r="N99" s="58"/>
    </row>
    <row r="100" ht="15.75" hidden="1">
      <c r="N100" s="58"/>
    </row>
    <row r="101" spans="1:14" ht="30">
      <c r="A101" s="24" t="s">
        <v>99</v>
      </c>
      <c r="B101" s="30" t="s">
        <v>100</v>
      </c>
      <c r="C101" s="26">
        <v>0.306</v>
      </c>
      <c r="K101" s="27">
        <f>ROUND((E66+F66+G66+G67+H66+H67+K66)*C101/100,B1)</f>
        <v>0.184</v>
      </c>
      <c r="L101" s="27">
        <f>K101</f>
        <v>0.184</v>
      </c>
      <c r="N101" s="58"/>
    </row>
    <row r="102" ht="15.75">
      <c r="N102" s="58"/>
    </row>
    <row r="103" spans="1:14" ht="31.5" hidden="1">
      <c r="A103" s="24" t="s">
        <v>101</v>
      </c>
      <c r="B103" s="30" t="s">
        <v>102</v>
      </c>
      <c r="L103" s="27">
        <f>K103</f>
        <v>0</v>
      </c>
      <c r="N103" s="58"/>
    </row>
    <row r="104" ht="15.75" hidden="1">
      <c r="N104" s="58"/>
    </row>
    <row r="105" spans="1:14" ht="31.5" hidden="1">
      <c r="A105" s="24" t="s">
        <v>103</v>
      </c>
      <c r="B105" s="30" t="s">
        <v>104</v>
      </c>
      <c r="L105" s="27">
        <f>K105</f>
        <v>0</v>
      </c>
      <c r="N105" s="58"/>
    </row>
    <row r="106" ht="15.75" hidden="1">
      <c r="N106" s="58"/>
    </row>
    <row r="107" spans="1:14" ht="78.75" hidden="1">
      <c r="A107" s="24" t="s">
        <v>105</v>
      </c>
      <c r="B107" s="30" t="s">
        <v>106</v>
      </c>
      <c r="L107" s="27">
        <f>K107</f>
        <v>0</v>
      </c>
      <c r="N107" s="58"/>
    </row>
    <row r="108" ht="15.75" hidden="1">
      <c r="N108" s="58"/>
    </row>
    <row r="109" spans="1:14" ht="31.5" hidden="1">
      <c r="A109" s="24" t="s">
        <v>107</v>
      </c>
      <c r="B109" s="30" t="s">
        <v>108</v>
      </c>
      <c r="L109" s="27">
        <f>K109</f>
        <v>0</v>
      </c>
      <c r="N109" s="58"/>
    </row>
    <row r="110" ht="15.75" hidden="1">
      <c r="N110" s="58"/>
    </row>
    <row r="111" spans="1:14" ht="31.5" hidden="1">
      <c r="A111" s="24" t="s">
        <v>109</v>
      </c>
      <c r="B111" s="30" t="s">
        <v>110</v>
      </c>
      <c r="L111" s="27">
        <f>K111</f>
        <v>0</v>
      </c>
      <c r="N111" s="58"/>
    </row>
    <row r="112" ht="15.75" hidden="1">
      <c r="N112" s="58"/>
    </row>
    <row r="113" spans="2:14" ht="15.75">
      <c r="B113" s="55" t="s">
        <v>111</v>
      </c>
      <c r="C113" s="56"/>
      <c r="D113" s="56"/>
      <c r="E113" s="27">
        <f>E74+E96</f>
        <v>0</v>
      </c>
      <c r="F113" s="27">
        <f>F74+F96</f>
        <v>0</v>
      </c>
      <c r="G113" s="27">
        <f>G74+G96</f>
        <v>0</v>
      </c>
      <c r="H113" s="27">
        <f>H96</f>
        <v>0</v>
      </c>
      <c r="J113" s="27">
        <f>J96</f>
        <v>0</v>
      </c>
      <c r="K113" s="27">
        <f>K84+K86+K88+K90+K92+K94+K96+K99+K101+K103+K105+K107+K109+K111</f>
        <v>6.567</v>
      </c>
      <c r="L113" s="27">
        <f>L74+L84+L86+L88+L90+L92+L94+L96+L99+L101+L103+L105+L107+L109+L111</f>
        <v>6.567</v>
      </c>
      <c r="M113" s="58"/>
      <c r="N113" s="58"/>
    </row>
    <row r="114" spans="2:14" ht="15.75">
      <c r="B114" s="63"/>
      <c r="F114" s="27">
        <f>F75+F97</f>
        <v>0</v>
      </c>
      <c r="J114" s="27">
        <f>J97</f>
        <v>0</v>
      </c>
      <c r="L114" s="27">
        <f>L75</f>
        <v>0</v>
      </c>
      <c r="N114" s="58"/>
    </row>
    <row r="115" ht="15.75">
      <c r="N115" s="58"/>
    </row>
    <row r="116" spans="2:14" ht="15.75">
      <c r="B116" s="55" t="s">
        <v>112</v>
      </c>
      <c r="C116" s="56"/>
      <c r="D116" s="56"/>
      <c r="E116" s="27">
        <f>E66+E113</f>
        <v>14.816</v>
      </c>
      <c r="F116" s="27">
        <f>F66+F113</f>
        <v>0.097</v>
      </c>
      <c r="G116" s="27">
        <f>G66+G113</f>
        <v>31.733</v>
      </c>
      <c r="H116" s="27">
        <f>H66+H113</f>
        <v>7.005</v>
      </c>
      <c r="I116" s="64"/>
      <c r="J116" s="27">
        <f>J66+J113</f>
        <v>19.062</v>
      </c>
      <c r="K116" s="27">
        <f>K66+K113</f>
        <v>6.567</v>
      </c>
      <c r="L116" s="27">
        <f>E116+F116+G116+G117+H116+H117+J116+J117+K116</f>
        <v>86.227</v>
      </c>
      <c r="M116" s="58"/>
      <c r="N116" s="58"/>
    </row>
    <row r="117" spans="6:14" ht="15.75">
      <c r="F117" s="27">
        <f>F67+F114</f>
        <v>0.014</v>
      </c>
      <c r="G117" s="27">
        <f>G67+G114</f>
        <v>1.289</v>
      </c>
      <c r="H117" s="27">
        <f>H67+H114</f>
        <v>5.277</v>
      </c>
      <c r="J117" s="27">
        <f>J67+J114</f>
        <v>0.381</v>
      </c>
      <c r="L117" s="27">
        <f>L67+L114</f>
        <v>3.181</v>
      </c>
      <c r="N117" s="58"/>
    </row>
    <row r="118" ht="15.75">
      <c r="N118" s="58"/>
    </row>
    <row r="119" spans="2:14" ht="15.75">
      <c r="B119" s="55" t="s">
        <v>59</v>
      </c>
      <c r="C119" s="56"/>
      <c r="D119" s="56"/>
      <c r="G119" s="27">
        <f>G69</f>
        <v>0.105</v>
      </c>
      <c r="L119" s="27">
        <f>G119</f>
        <v>0.105</v>
      </c>
      <c r="N119" s="58"/>
    </row>
    <row r="120" ht="15.75">
      <c r="N120" s="58"/>
    </row>
    <row r="121" ht="15.75">
      <c r="N121" s="58"/>
    </row>
    <row r="122" spans="2:14" ht="15.75">
      <c r="B122" s="55" t="s">
        <v>113</v>
      </c>
      <c r="C122" s="56"/>
      <c r="D122" s="56"/>
      <c r="N122" s="58"/>
    </row>
    <row r="123" spans="2:14" ht="15.75">
      <c r="B123" s="55" t="s">
        <v>114</v>
      </c>
      <c r="C123" s="56"/>
      <c r="D123" s="56"/>
      <c r="N123" s="58"/>
    </row>
    <row r="124" spans="2:14" ht="15.75">
      <c r="B124" s="55"/>
      <c r="C124" s="56"/>
      <c r="D124" s="56"/>
      <c r="N124" s="58"/>
    </row>
    <row r="125" spans="1:14" ht="30">
      <c r="A125" s="24" t="s">
        <v>115</v>
      </c>
      <c r="B125" s="30" t="s">
        <v>116</v>
      </c>
      <c r="C125" s="26">
        <v>0.742</v>
      </c>
      <c r="K125" s="27">
        <f>ROUND(L116*C125/100,B1)</f>
        <v>0.64</v>
      </c>
      <c r="L125" s="27">
        <f>K125</f>
        <v>0.64</v>
      </c>
      <c r="N125" s="58"/>
    </row>
    <row r="126" ht="15.75">
      <c r="N126" s="58"/>
    </row>
    <row r="127" spans="1:14" ht="30">
      <c r="A127" s="24" t="s">
        <v>117</v>
      </c>
      <c r="B127" s="30" t="s">
        <v>118</v>
      </c>
      <c r="C127" s="26">
        <v>0.2</v>
      </c>
      <c r="K127" s="27">
        <f>ROUND((E116+F116+G116+G117+H116+H117)*C127/100,B1)</f>
        <v>0.12</v>
      </c>
      <c r="L127" s="27">
        <f>K127</f>
        <v>0.12</v>
      </c>
      <c r="N127" s="58"/>
    </row>
    <row r="128" ht="15.75">
      <c r="N128" s="58"/>
    </row>
    <row r="129" spans="1:14" ht="30">
      <c r="A129" s="24" t="s">
        <v>119</v>
      </c>
      <c r="B129" s="30" t="s">
        <v>120</v>
      </c>
      <c r="K129" s="27">
        <v>6.294</v>
      </c>
      <c r="L129" s="27">
        <f>K129</f>
        <v>6.294</v>
      </c>
      <c r="N129" s="58"/>
    </row>
    <row r="130" ht="15.75">
      <c r="N130" s="58"/>
    </row>
    <row r="131" spans="1:14" ht="30">
      <c r="A131" s="24" t="s">
        <v>289</v>
      </c>
      <c r="B131" s="30" t="s">
        <v>121</v>
      </c>
      <c r="K131" s="27">
        <v>0.9441</v>
      </c>
      <c r="L131" s="27">
        <f>K131</f>
        <v>0.9441</v>
      </c>
      <c r="N131" s="58"/>
    </row>
    <row r="132" ht="15.75">
      <c r="N132" s="58"/>
    </row>
    <row r="133" spans="1:14" ht="31.5" hidden="1">
      <c r="A133" s="24" t="s">
        <v>122</v>
      </c>
      <c r="B133" s="30" t="s">
        <v>123</v>
      </c>
      <c r="L133" s="27">
        <f>K133</f>
        <v>0</v>
      </c>
      <c r="N133" s="58"/>
    </row>
    <row r="134" ht="15.75" hidden="1">
      <c r="N134" s="58"/>
    </row>
    <row r="135" spans="1:14" ht="120">
      <c r="A135" s="24" t="s">
        <v>124</v>
      </c>
      <c r="B135" s="30" t="s">
        <v>125</v>
      </c>
      <c r="C135" s="26">
        <v>0.12</v>
      </c>
      <c r="K135" s="27">
        <f>ROUND((E66+F66+G66+G67+H66+H67+L74+L84+L86+L88+L90+L94+L96)*C135/100,B1)</f>
        <v>0.08</v>
      </c>
      <c r="L135" s="27">
        <f>K135</f>
        <v>0.08</v>
      </c>
      <c r="N135" s="58"/>
    </row>
    <row r="136" ht="15.75">
      <c r="N136" s="58"/>
    </row>
    <row r="137" spans="1:14" ht="30">
      <c r="A137" s="24" t="s">
        <v>126</v>
      </c>
      <c r="B137" s="30" t="s">
        <v>127</v>
      </c>
      <c r="C137" s="26">
        <v>0.07</v>
      </c>
      <c r="K137" s="27">
        <f>ROUND((E116+F116+G116+G117+H116+H117+K116-E1)*C137/100,B1)</f>
        <v>0.047</v>
      </c>
      <c r="L137" s="27">
        <f>K137</f>
        <v>0.047</v>
      </c>
      <c r="N137" s="58"/>
    </row>
    <row r="138" ht="15.75">
      <c r="N138" s="58"/>
    </row>
    <row r="139" ht="15.75">
      <c r="N139" s="58"/>
    </row>
    <row r="140" spans="2:14" ht="15.75">
      <c r="B140" s="55" t="s">
        <v>128</v>
      </c>
      <c r="C140" s="56"/>
      <c r="D140" s="56"/>
      <c r="K140" s="27">
        <f>K125+K137+K127+K129+K131+K133+K135</f>
        <v>8.1251</v>
      </c>
      <c r="L140" s="27">
        <f>K140</f>
        <v>8.1251</v>
      </c>
      <c r="N140" s="58"/>
    </row>
    <row r="141" ht="15.75" hidden="1">
      <c r="N141" s="58"/>
    </row>
    <row r="142" spans="2:14" ht="15.75" hidden="1">
      <c r="B142" s="55" t="s">
        <v>129</v>
      </c>
      <c r="C142" s="56"/>
      <c r="D142" s="56"/>
      <c r="N142" s="58"/>
    </row>
    <row r="143" spans="2:14" ht="15.75" hidden="1">
      <c r="B143" s="55" t="s">
        <v>130</v>
      </c>
      <c r="C143" s="56"/>
      <c r="D143" s="56"/>
      <c r="N143" s="58"/>
    </row>
    <row r="144" spans="2:14" ht="15.75" hidden="1">
      <c r="B144" s="65"/>
      <c r="N144" s="58"/>
    </row>
    <row r="145" spans="1:14" ht="31.5" hidden="1">
      <c r="A145" s="24" t="s">
        <v>131</v>
      </c>
      <c r="B145" s="65" t="s">
        <v>130</v>
      </c>
      <c r="L145" s="27">
        <f>K145</f>
        <v>0</v>
      </c>
      <c r="N145" s="58"/>
    </row>
    <row r="146" spans="2:14" ht="15.75" hidden="1">
      <c r="B146" s="65"/>
      <c r="N146" s="58"/>
    </row>
    <row r="147" spans="2:14" ht="15.75" hidden="1">
      <c r="B147" s="55" t="s">
        <v>132</v>
      </c>
      <c r="C147" s="56"/>
      <c r="D147" s="56"/>
      <c r="K147" s="27">
        <f>K145</f>
        <v>0</v>
      </c>
      <c r="L147" s="27">
        <f>K147</f>
        <v>0</v>
      </c>
      <c r="N147" s="58"/>
    </row>
    <row r="148" ht="15.75">
      <c r="N148" s="58"/>
    </row>
    <row r="149" spans="2:14" ht="15.75">
      <c r="B149" s="55" t="s">
        <v>133</v>
      </c>
      <c r="C149" s="56"/>
      <c r="D149" s="56"/>
      <c r="E149" s="27">
        <f>E116</f>
        <v>14.816</v>
      </c>
      <c r="F149" s="27">
        <f>F116</f>
        <v>0.097</v>
      </c>
      <c r="G149" s="27">
        <f>G116</f>
        <v>31.733</v>
      </c>
      <c r="H149" s="27">
        <f>H116</f>
        <v>7.005</v>
      </c>
      <c r="I149" s="64"/>
      <c r="J149" s="27">
        <f>J116</f>
        <v>19.062</v>
      </c>
      <c r="K149" s="27">
        <f>K116+K140+K147</f>
        <v>14.6921</v>
      </c>
      <c r="L149" s="27">
        <f>E149+F149+G149+G150+H149+H150+J149+J150+K149</f>
        <v>94.35210000000001</v>
      </c>
      <c r="M149" s="58"/>
      <c r="N149" s="58"/>
    </row>
    <row r="150" spans="6:14" ht="15.75">
      <c r="F150" s="27">
        <f>F117</f>
        <v>0.014</v>
      </c>
      <c r="G150" s="27">
        <f>G117</f>
        <v>1.289</v>
      </c>
      <c r="H150" s="27">
        <f>H117</f>
        <v>5.277</v>
      </c>
      <c r="J150" s="27">
        <f>J117</f>
        <v>0.381</v>
      </c>
      <c r="L150" s="27">
        <f>L117</f>
        <v>3.181</v>
      </c>
      <c r="N150" s="58"/>
    </row>
    <row r="151" ht="15.75">
      <c r="N151" s="58"/>
    </row>
    <row r="152" spans="2:14" ht="15.75">
      <c r="B152" s="55" t="s">
        <v>134</v>
      </c>
      <c r="C152" s="56"/>
      <c r="D152" s="56"/>
      <c r="G152" s="27">
        <f>G119</f>
        <v>0.105</v>
      </c>
      <c r="L152" s="27">
        <f>G152</f>
        <v>0.105</v>
      </c>
      <c r="N152" s="58"/>
    </row>
    <row r="153" ht="15.75">
      <c r="N153" s="58"/>
    </row>
    <row r="154" ht="15.75">
      <c r="N154" s="58"/>
    </row>
    <row r="155" spans="1:14" ht="30">
      <c r="A155" s="24" t="s">
        <v>135</v>
      </c>
      <c r="B155" s="30" t="s">
        <v>136</v>
      </c>
      <c r="C155" s="26">
        <v>2.4</v>
      </c>
      <c r="E155" s="27">
        <f>ROUND(E149*C155/100,B1)</f>
        <v>0.356</v>
      </c>
      <c r="F155" s="27">
        <f>ROUND(F149*C155/100,B1)</f>
        <v>0.002</v>
      </c>
      <c r="G155" s="27">
        <f>ROUND(G149*C155/100,B1)</f>
        <v>0.762</v>
      </c>
      <c r="H155" s="27">
        <f>ROUND(H149*C155/100,B1)</f>
        <v>0.168</v>
      </c>
      <c r="I155" s="64"/>
      <c r="J155" s="27">
        <f>ROUND(J149*C155/100,B1)</f>
        <v>0.457</v>
      </c>
      <c r="K155" s="27">
        <f>ROUND((K149-K129-K131)*C155/100,B1)</f>
        <v>0.179</v>
      </c>
      <c r="L155" s="27">
        <f>E155+F155+G155+G156+H155+H156+J155+J156+K155</f>
        <v>2.082</v>
      </c>
      <c r="M155" s="58"/>
      <c r="N155" s="58"/>
    </row>
    <row r="156" spans="6:14" ht="15.75">
      <c r="F156" s="27">
        <f>ROUND(F150*C155/100,B1)</f>
        <v>0</v>
      </c>
      <c r="G156" s="27">
        <f>ROUND(G150*C155/100,B1)</f>
        <v>0.031</v>
      </c>
      <c r="H156" s="27">
        <f>ROUND(H150*C155/100,B1)</f>
        <v>0.127</v>
      </c>
      <c r="J156" s="27">
        <f>ROUND(J150*C155/100,B2)</f>
        <v>0</v>
      </c>
      <c r="N156" s="58"/>
    </row>
    <row r="157" ht="15.75">
      <c r="N157" s="58"/>
    </row>
    <row r="158" spans="2:14" ht="31.5">
      <c r="B158" s="55" t="s">
        <v>137</v>
      </c>
      <c r="E158" s="27">
        <f>E149+E155</f>
        <v>15.172</v>
      </c>
      <c r="F158" s="27">
        <f>F149+F155</f>
        <v>0.099</v>
      </c>
      <c r="G158" s="27">
        <f>G149+G155</f>
        <v>32.495</v>
      </c>
      <c r="H158" s="27">
        <f>H149+H155</f>
        <v>7.173</v>
      </c>
      <c r="I158" s="64"/>
      <c r="J158" s="27">
        <f>J149+J155</f>
        <v>19.519000000000002</v>
      </c>
      <c r="K158" s="27">
        <f>K149+K155</f>
        <v>14.8711</v>
      </c>
      <c r="L158" s="27">
        <f>L149+L155</f>
        <v>96.4341</v>
      </c>
      <c r="N158" s="58"/>
    </row>
    <row r="159" spans="2:14" ht="15.75" hidden="1">
      <c r="B159" s="55"/>
      <c r="F159" s="27">
        <f>F150+F156</f>
        <v>0.014</v>
      </c>
      <c r="G159" s="27">
        <f>G150+G156</f>
        <v>1.3199999999999998</v>
      </c>
      <c r="H159" s="27">
        <f>H150+H156</f>
        <v>5.404</v>
      </c>
      <c r="J159" s="27">
        <f>J150+J156</f>
        <v>0.381</v>
      </c>
      <c r="L159" s="27">
        <f>L150</f>
        <v>3.181</v>
      </c>
      <c r="N159" s="58"/>
    </row>
    <row r="160" spans="2:14" ht="15.75" hidden="1">
      <c r="B160" s="30" t="s">
        <v>138</v>
      </c>
      <c r="C160" s="26">
        <v>1</v>
      </c>
      <c r="N160" s="58"/>
    </row>
    <row r="161" ht="15.75" hidden="1">
      <c r="N161" s="58"/>
    </row>
    <row r="162" spans="1:14" ht="31.5" hidden="1">
      <c r="A162" s="24" t="s">
        <v>139</v>
      </c>
      <c r="B162" s="30" t="s">
        <v>140</v>
      </c>
      <c r="C162" s="26">
        <v>0</v>
      </c>
      <c r="K162" s="27">
        <f>ROUND(((E66+F66+G66+G67+0.421*H66+K66)+(L74+L84+L86+L88+L90+L94+L96))*C160*C162/100,B1)</f>
        <v>0</v>
      </c>
      <c r="L162" s="27">
        <f>K162</f>
        <v>0</v>
      </c>
      <c r="N162" s="58"/>
    </row>
    <row r="163" ht="15.75" hidden="1">
      <c r="N163" s="58"/>
    </row>
    <row r="164" spans="1:14" ht="31.5" hidden="1">
      <c r="A164" s="24" t="s">
        <v>139</v>
      </c>
      <c r="B164" s="30" t="s">
        <v>141</v>
      </c>
      <c r="C164" s="26">
        <v>0</v>
      </c>
      <c r="K164" s="27">
        <f>ROUND((L101+L103+L105+L125+L137)*0.85*C160*C164/100,B1)</f>
        <v>0</v>
      </c>
      <c r="L164" s="27">
        <f>K164</f>
        <v>0</v>
      </c>
      <c r="N164" s="58"/>
    </row>
    <row r="165" ht="15.75" hidden="1">
      <c r="N165" s="58"/>
    </row>
    <row r="166" spans="2:14" ht="15.75" hidden="1">
      <c r="B166" s="30" t="s">
        <v>142</v>
      </c>
      <c r="L166" s="27">
        <f>L162+L164</f>
        <v>0</v>
      </c>
      <c r="N166" s="58"/>
    </row>
    <row r="167" ht="15.75">
      <c r="N167" s="58"/>
    </row>
    <row r="168" spans="1:14" ht="30">
      <c r="A168" s="24" t="s">
        <v>139</v>
      </c>
      <c r="B168" s="30" t="s">
        <v>143</v>
      </c>
      <c r="C168" s="26">
        <v>20</v>
      </c>
      <c r="K168" s="27">
        <f>ROUND((L158*C160+L166-L152)*C168/100,B1)</f>
        <v>19.266</v>
      </c>
      <c r="L168" s="27">
        <f>K168</f>
        <v>19.266</v>
      </c>
      <c r="N168" s="58"/>
    </row>
    <row r="169" ht="15.75">
      <c r="N169" s="58"/>
    </row>
    <row r="170" spans="2:14" ht="31.5">
      <c r="B170" s="55" t="s">
        <v>144</v>
      </c>
      <c r="E170" s="27">
        <f>E158</f>
        <v>15.172</v>
      </c>
      <c r="F170" s="27">
        <f>F158</f>
        <v>0.099</v>
      </c>
      <c r="G170" s="27">
        <f>G158</f>
        <v>32.495</v>
      </c>
      <c r="H170" s="27">
        <f>H158</f>
        <v>7.173</v>
      </c>
      <c r="J170" s="27">
        <f>J158</f>
        <v>19.519000000000002</v>
      </c>
      <c r="K170" s="27">
        <f>K158+K162+K164+K168</f>
        <v>34.1371</v>
      </c>
      <c r="L170" s="27">
        <f>L158+L162+L164+L168</f>
        <v>115.70009999999999</v>
      </c>
      <c r="N170" s="58"/>
    </row>
    <row r="171" spans="6:14" ht="15.75">
      <c r="F171" s="27">
        <f>F159</f>
        <v>0.014</v>
      </c>
      <c r="G171" s="27">
        <f>G159</f>
        <v>1.3199999999999998</v>
      </c>
      <c r="H171" s="27">
        <f>H159</f>
        <v>5.404</v>
      </c>
      <c r="J171" s="27">
        <f>J159</f>
        <v>0.381</v>
      </c>
      <c r="L171" s="27">
        <f>L159</f>
        <v>3.181</v>
      </c>
      <c r="N171" s="58"/>
    </row>
    <row r="172" ht="15.75">
      <c r="N172" s="58"/>
    </row>
    <row r="173" spans="1:14" ht="45">
      <c r="A173" s="24" t="s">
        <v>145</v>
      </c>
      <c r="B173" s="30" t="s">
        <v>146</v>
      </c>
      <c r="K173" s="27">
        <v>0.9959</v>
      </c>
      <c r="L173" s="27">
        <f>K173</f>
        <v>0.9959</v>
      </c>
      <c r="N173" s="58"/>
    </row>
    <row r="174" ht="15.75">
      <c r="N174" s="58"/>
    </row>
    <row r="175" spans="2:14" ht="15.75">
      <c r="B175" s="55" t="s">
        <v>147</v>
      </c>
      <c r="C175" s="56"/>
      <c r="D175" s="56"/>
      <c r="E175" s="27">
        <f>E170</f>
        <v>15.172</v>
      </c>
      <c r="F175" s="27">
        <f>F170</f>
        <v>0.099</v>
      </c>
      <c r="G175" s="27">
        <f>G170</f>
        <v>32.495</v>
      </c>
      <c r="H175" s="27">
        <f>H170</f>
        <v>7.173</v>
      </c>
      <c r="I175" s="64"/>
      <c r="J175" s="27">
        <f>J170</f>
        <v>19.519000000000002</v>
      </c>
      <c r="K175" s="27">
        <f>K170+K173</f>
        <v>35.132999999999996</v>
      </c>
      <c r="L175" s="27">
        <f>L170+L173</f>
        <v>116.696</v>
      </c>
      <c r="N175" s="58"/>
    </row>
    <row r="176" spans="6:14" ht="15.75">
      <c r="F176" s="27">
        <f>F171</f>
        <v>0.014</v>
      </c>
      <c r="G176" s="27">
        <f>G171</f>
        <v>1.3199999999999998</v>
      </c>
      <c r="H176" s="27">
        <f>H171</f>
        <v>5.404</v>
      </c>
      <c r="J176" s="27">
        <f>J171</f>
        <v>0.381</v>
      </c>
      <c r="L176" s="27">
        <f>L171</f>
        <v>3.181</v>
      </c>
      <c r="N176" s="58"/>
    </row>
    <row r="177" ht="15.75">
      <c r="N177" s="58"/>
    </row>
    <row r="178" spans="1:14" ht="45">
      <c r="A178" s="24" t="s">
        <v>148</v>
      </c>
      <c r="B178" s="30" t="s">
        <v>149</v>
      </c>
      <c r="K178" s="27">
        <v>1.623</v>
      </c>
      <c r="L178" s="27">
        <f>K178</f>
        <v>1.623</v>
      </c>
      <c r="N178" s="58"/>
    </row>
    <row r="179" ht="15.75">
      <c r="N179" s="58"/>
    </row>
    <row r="180" spans="2:14" ht="47.25">
      <c r="B180" s="55" t="s">
        <v>150</v>
      </c>
      <c r="C180" s="56"/>
      <c r="D180" s="56"/>
      <c r="E180" s="27">
        <f>E175</f>
        <v>15.172</v>
      </c>
      <c r="F180" s="27">
        <f>F175</f>
        <v>0.099</v>
      </c>
      <c r="G180" s="27">
        <f>G175</f>
        <v>32.495</v>
      </c>
      <c r="H180" s="27">
        <f>H175</f>
        <v>7.173</v>
      </c>
      <c r="I180" s="64"/>
      <c r="J180" s="27">
        <f>J175</f>
        <v>19.519000000000002</v>
      </c>
      <c r="K180" s="27">
        <f>K175+K178</f>
        <v>36.75599999999999</v>
      </c>
      <c r="L180" s="27">
        <f>L175+L178</f>
        <v>118.319</v>
      </c>
      <c r="M180" s="58"/>
      <c r="N180" s="58"/>
    </row>
    <row r="181" spans="6:14" ht="15.75">
      <c r="F181" s="27">
        <f>F176</f>
        <v>0.014</v>
      </c>
      <c r="G181" s="27">
        <f>G176</f>
        <v>1.3199999999999998</v>
      </c>
      <c r="H181" s="27">
        <f>H176</f>
        <v>5.404</v>
      </c>
      <c r="J181" s="27">
        <f>J176</f>
        <v>0.381</v>
      </c>
      <c r="L181" s="27">
        <f>L176</f>
        <v>3.181</v>
      </c>
      <c r="N181" s="58"/>
    </row>
    <row r="182" ht="15.75">
      <c r="N182" s="58"/>
    </row>
    <row r="183" spans="2:14" ht="15.75" hidden="1">
      <c r="B183" s="30" t="s">
        <v>151</v>
      </c>
      <c r="C183" s="26">
        <v>1</v>
      </c>
      <c r="N183" s="58"/>
    </row>
    <row r="184" spans="1:14" ht="31.5" hidden="1">
      <c r="A184" s="24" t="s">
        <v>152</v>
      </c>
      <c r="B184" s="65" t="s">
        <v>153</v>
      </c>
      <c r="C184" s="56"/>
      <c r="D184" s="56"/>
      <c r="F184" s="66"/>
      <c r="G184" s="66">
        <f>ROUND(G152*C183,B1)</f>
        <v>0.105</v>
      </c>
      <c r="L184" s="27">
        <f>G184+J184</f>
        <v>0.105</v>
      </c>
      <c r="N184" s="58"/>
    </row>
    <row r="185" ht="15.75" hidden="1">
      <c r="N185" s="58"/>
    </row>
    <row r="186" spans="1:14" ht="31.5" hidden="1">
      <c r="A186" s="24" t="s">
        <v>154</v>
      </c>
      <c r="B186" s="30" t="s">
        <v>155</v>
      </c>
      <c r="N186" s="58"/>
    </row>
    <row r="187" ht="15.75" hidden="1">
      <c r="N187" s="58"/>
    </row>
    <row r="188" ht="15.75" hidden="1">
      <c r="N188" s="58"/>
    </row>
    <row r="189" spans="2:14" ht="15.75">
      <c r="B189" s="55" t="s">
        <v>156</v>
      </c>
      <c r="C189" s="56"/>
      <c r="D189" s="56"/>
      <c r="E189" s="67">
        <f>E180+E186</f>
        <v>15.172</v>
      </c>
      <c r="F189" s="67">
        <f>F180+F186</f>
        <v>0.099</v>
      </c>
      <c r="G189" s="67">
        <f>G180+G186</f>
        <v>32.495</v>
      </c>
      <c r="H189" s="67">
        <f>H180+H186</f>
        <v>7.173</v>
      </c>
      <c r="I189" s="64"/>
      <c r="J189" s="67">
        <f>J180+J186</f>
        <v>19.519000000000002</v>
      </c>
      <c r="K189" s="67">
        <f>K180+K186</f>
        <v>36.75599999999999</v>
      </c>
      <c r="L189" s="67">
        <f>E189+F189+G189+G190+H189+H190+J189+J190+K189</f>
        <v>118.31899999999999</v>
      </c>
      <c r="M189" s="58"/>
      <c r="N189" s="58"/>
    </row>
    <row r="190" spans="2:14" ht="15.75">
      <c r="B190" s="55"/>
      <c r="C190" s="56"/>
      <c r="D190" s="56"/>
      <c r="E190" s="67"/>
      <c r="F190" s="67">
        <f>F181+F187</f>
        <v>0.014</v>
      </c>
      <c r="G190" s="67">
        <f>G181+G187</f>
        <v>1.3199999999999998</v>
      </c>
      <c r="H190" s="67">
        <f>H181+H187</f>
        <v>5.404</v>
      </c>
      <c r="I190" s="67"/>
      <c r="J190" s="67">
        <f>J181+J187</f>
        <v>0.381</v>
      </c>
      <c r="K190" s="67"/>
      <c r="L190" s="27">
        <f>L181</f>
        <v>3.181</v>
      </c>
      <c r="N190" s="58"/>
    </row>
    <row r="191" spans="5:13" ht="15.75">
      <c r="E191" s="68"/>
      <c r="F191" s="68"/>
      <c r="G191" s="68"/>
      <c r="H191" s="68"/>
      <c r="I191" s="68"/>
      <c r="J191" s="68"/>
      <c r="K191" s="68"/>
      <c r="L191" s="68"/>
      <c r="M191" s="68"/>
    </row>
    <row r="192" spans="2:13" ht="15.75">
      <c r="B192" s="65" t="s">
        <v>157</v>
      </c>
      <c r="C192" s="163"/>
      <c r="D192" s="163"/>
      <c r="E192" s="163"/>
      <c r="F192" s="163"/>
      <c r="G192" s="163"/>
      <c r="H192" s="68"/>
      <c r="I192" s="68"/>
      <c r="J192" s="165"/>
      <c r="K192" s="165"/>
      <c r="L192" s="165"/>
      <c r="M192" s="68"/>
    </row>
    <row r="193" spans="5:13" ht="15.75">
      <c r="E193" s="68"/>
      <c r="F193" s="68"/>
      <c r="G193" s="68"/>
      <c r="H193" s="68"/>
      <c r="I193" s="68"/>
      <c r="J193" s="68"/>
      <c r="K193" s="68"/>
      <c r="L193" s="68"/>
      <c r="M193" s="68"/>
    </row>
    <row r="194" spans="2:13" ht="15.75">
      <c r="B194" s="30" t="s">
        <v>22</v>
      </c>
      <c r="C194" s="163"/>
      <c r="D194" s="163"/>
      <c r="E194" s="163"/>
      <c r="F194" s="163"/>
      <c r="G194" s="163"/>
      <c r="H194" s="68"/>
      <c r="I194" s="68"/>
      <c r="J194" s="165"/>
      <c r="K194" s="165"/>
      <c r="L194" s="165"/>
      <c r="M194" s="68"/>
    </row>
    <row r="195" spans="5:13" ht="15.75">
      <c r="E195" s="68"/>
      <c r="F195" s="68"/>
      <c r="G195" s="68"/>
      <c r="H195" s="68"/>
      <c r="I195" s="68"/>
      <c r="J195" s="68"/>
      <c r="K195" s="68"/>
      <c r="L195" s="68"/>
      <c r="M195" s="68"/>
    </row>
    <row r="196" spans="5:13" ht="15.75">
      <c r="E196" s="68"/>
      <c r="F196" s="68"/>
      <c r="G196" s="68"/>
      <c r="H196" s="68"/>
      <c r="I196" s="68"/>
      <c r="J196" s="68"/>
      <c r="K196" s="68"/>
      <c r="L196" s="68"/>
      <c r="M196" s="68"/>
    </row>
    <row r="197" spans="5:13" ht="15.75">
      <c r="E197" s="68"/>
      <c r="F197" s="68"/>
      <c r="G197" s="68"/>
      <c r="H197" s="68"/>
      <c r="I197" s="68"/>
      <c r="J197" s="68"/>
      <c r="K197" s="68"/>
      <c r="L197" s="68"/>
      <c r="M197" s="68"/>
    </row>
    <row r="198" spans="5:13" ht="15.75">
      <c r="E198" s="68"/>
      <c r="F198" s="68"/>
      <c r="G198" s="68"/>
      <c r="H198" s="68"/>
      <c r="I198" s="68"/>
      <c r="J198" s="68"/>
      <c r="K198" s="68"/>
      <c r="L198" s="68"/>
      <c r="M198" s="68"/>
    </row>
    <row r="199" spans="5:13" ht="15.75">
      <c r="E199" s="68"/>
      <c r="F199" s="68"/>
      <c r="G199" s="68"/>
      <c r="H199" s="68"/>
      <c r="I199" s="68"/>
      <c r="J199" s="68"/>
      <c r="K199" s="68"/>
      <c r="L199" s="68"/>
      <c r="M199" s="68"/>
    </row>
    <row r="360" ht="15.75"/>
    <row r="361" ht="15.75"/>
  </sheetData>
  <sheetProtection/>
  <mergeCells count="25">
    <mergeCell ref="C10:E10"/>
    <mergeCell ref="A17:L17"/>
    <mergeCell ref="B14:L14"/>
    <mergeCell ref="C25:D25"/>
    <mergeCell ref="C24:E24"/>
    <mergeCell ref="C23:E23"/>
    <mergeCell ref="B20:L20"/>
    <mergeCell ref="C194:G194"/>
    <mergeCell ref="J194:L194"/>
    <mergeCell ref="C7:E7"/>
    <mergeCell ref="C11:E11"/>
    <mergeCell ref="B13:G13"/>
    <mergeCell ref="E28:K28"/>
    <mergeCell ref="C8:E8"/>
    <mergeCell ref="C9:E9"/>
    <mergeCell ref="A28:A30"/>
    <mergeCell ref="A16:M16"/>
    <mergeCell ref="K29:K30"/>
    <mergeCell ref="C192:G192"/>
    <mergeCell ref="J192:L192"/>
    <mergeCell ref="E29:E30"/>
    <mergeCell ref="L28:L29"/>
    <mergeCell ref="B28:B30"/>
    <mergeCell ref="C28:C30"/>
    <mergeCell ref="D28:D30"/>
  </mergeCells>
  <printOptions/>
  <pageMargins left="0.67" right="0.48" top="0.41" bottom="0.2362204724409449" header="0.1968503937007874" footer="0.31496062992125984"/>
  <pageSetup horizontalDpi="120" verticalDpi="12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22">
      <selection activeCell="E29" sqref="E29"/>
    </sheetView>
  </sheetViews>
  <sheetFormatPr defaultColWidth="9.00390625" defaultRowHeight="12.75"/>
  <cols>
    <col min="1" max="1" width="16.75390625" style="70" customWidth="1"/>
    <col min="2" max="2" width="11.125" style="69" customWidth="1"/>
    <col min="3" max="3" width="17.75390625" style="69" customWidth="1"/>
    <col min="4" max="4" width="16.875" style="69" customWidth="1"/>
    <col min="5" max="6" width="17.75390625" style="69" customWidth="1"/>
    <col min="7" max="16384" width="9.125" style="69" customWidth="1"/>
  </cols>
  <sheetData>
    <row r="1" spans="1:6" ht="23.25" customHeight="1">
      <c r="A1" s="179" t="s">
        <v>158</v>
      </c>
      <c r="B1" s="179"/>
      <c r="C1" s="179"/>
      <c r="D1" s="179"/>
      <c r="E1" s="179"/>
      <c r="F1" s="179"/>
    </row>
    <row r="3" spans="1:5" ht="15">
      <c r="A3" s="70" t="s">
        <v>159</v>
      </c>
      <c r="E3" s="69" t="s">
        <v>160</v>
      </c>
    </row>
    <row r="4" spans="1:5" ht="15">
      <c r="A4" s="70" t="s">
        <v>42</v>
      </c>
      <c r="E4" s="69" t="s">
        <v>161</v>
      </c>
    </row>
    <row r="5" spans="1:5" ht="15">
      <c r="A5" s="70" t="s">
        <v>162</v>
      </c>
      <c r="E5" s="69">
        <v>2</v>
      </c>
    </row>
    <row r="6" spans="1:5" ht="15">
      <c r="A6" s="70" t="s">
        <v>163</v>
      </c>
      <c r="E6" s="69">
        <v>115.7001</v>
      </c>
    </row>
    <row r="7" spans="1:5" ht="15">
      <c r="A7" s="69" t="s">
        <v>164</v>
      </c>
      <c r="B7" s="70" t="s">
        <v>165</v>
      </c>
      <c r="E7" s="69">
        <v>23.332</v>
      </c>
    </row>
    <row r="8" ht="15">
      <c r="B8" s="70" t="s">
        <v>166</v>
      </c>
    </row>
    <row r="9" spans="2:5" ht="15">
      <c r="B9" s="70" t="s">
        <v>167</v>
      </c>
      <c r="E9" s="69">
        <v>6.03175</v>
      </c>
    </row>
    <row r="10" spans="1:5" ht="15">
      <c r="A10" s="70" t="s">
        <v>168</v>
      </c>
      <c r="B10" s="70"/>
      <c r="E10" s="69">
        <v>108.2881</v>
      </c>
    </row>
    <row r="11" spans="1:2" ht="15">
      <c r="A11" s="70" t="s">
        <v>169</v>
      </c>
      <c r="B11" s="70"/>
    </row>
    <row r="12" spans="2:5" ht="15">
      <c r="B12" s="70"/>
      <c r="D12" s="71" t="s">
        <v>170</v>
      </c>
      <c r="E12" s="71" t="s">
        <v>171</v>
      </c>
    </row>
    <row r="13" spans="2:5" ht="15">
      <c r="B13" s="70"/>
      <c r="D13" s="72" t="s">
        <v>172</v>
      </c>
      <c r="E13" s="72">
        <v>1.0092</v>
      </c>
    </row>
    <row r="14" spans="2:5" ht="15">
      <c r="B14" s="70"/>
      <c r="D14" s="73" t="s">
        <v>173</v>
      </c>
      <c r="E14" s="73">
        <v>1.0092</v>
      </c>
    </row>
    <row r="15" spans="2:5" ht="15">
      <c r="B15" s="70"/>
      <c r="D15" s="73" t="s">
        <v>374</v>
      </c>
      <c r="E15" s="73">
        <v>1.0092</v>
      </c>
    </row>
    <row r="16" spans="2:5" ht="15">
      <c r="B16" s="70"/>
      <c r="D16" s="74"/>
      <c r="E16" s="74"/>
    </row>
    <row r="17" spans="1:5" ht="15">
      <c r="A17" s="70" t="s">
        <v>174</v>
      </c>
      <c r="B17" s="70"/>
      <c r="D17" s="74"/>
      <c r="E17" s="74">
        <v>109.284</v>
      </c>
    </row>
    <row r="18" spans="2:5" ht="15">
      <c r="B18" s="70"/>
      <c r="E18" s="69" t="s">
        <v>434</v>
      </c>
    </row>
    <row r="19" spans="1:5" ht="15">
      <c r="A19" s="69" t="s">
        <v>164</v>
      </c>
      <c r="B19" s="70" t="s">
        <v>165</v>
      </c>
      <c r="E19" s="69">
        <v>23.547</v>
      </c>
    </row>
    <row r="20" spans="1:5" ht="15">
      <c r="A20" s="69"/>
      <c r="B20" s="70"/>
      <c r="E20" s="69" t="s">
        <v>433</v>
      </c>
    </row>
    <row r="21" spans="1:5" ht="29.25" customHeight="1">
      <c r="A21" s="178" t="s">
        <v>175</v>
      </c>
      <c r="B21" s="178"/>
      <c r="C21" s="178"/>
      <c r="D21" s="75"/>
      <c r="E21" s="76" t="s">
        <v>432</v>
      </c>
    </row>
    <row r="22" spans="1:5" ht="15">
      <c r="A22" s="69" t="s">
        <v>164</v>
      </c>
      <c r="B22" s="70" t="s">
        <v>165</v>
      </c>
      <c r="E22" s="69" t="s">
        <v>431</v>
      </c>
    </row>
    <row r="24" spans="1:6" ht="84">
      <c r="A24" s="77" t="s">
        <v>176</v>
      </c>
      <c r="B24" s="77" t="s">
        <v>177</v>
      </c>
      <c r="C24" s="77" t="s">
        <v>10</v>
      </c>
      <c r="D24" s="77" t="s">
        <v>178</v>
      </c>
      <c r="E24" s="77" t="s">
        <v>179</v>
      </c>
      <c r="F24" s="77" t="s">
        <v>180</v>
      </c>
    </row>
    <row r="25" spans="1:6" ht="15">
      <c r="A25" s="71">
        <v>1</v>
      </c>
      <c r="B25" s="71">
        <v>2</v>
      </c>
      <c r="C25" s="71">
        <v>3</v>
      </c>
      <c r="D25" s="71">
        <v>4</v>
      </c>
      <c r="E25" s="71">
        <v>5</v>
      </c>
      <c r="F25" s="71">
        <v>6</v>
      </c>
    </row>
    <row r="26" spans="1:6" ht="15">
      <c r="A26" s="159" t="s">
        <v>161</v>
      </c>
      <c r="B26" s="158">
        <v>50</v>
      </c>
      <c r="C26" s="158">
        <v>42.869</v>
      </c>
      <c r="D26" s="158">
        <v>1.0092</v>
      </c>
      <c r="E26" s="158">
        <v>0.394</v>
      </c>
      <c r="F26" s="158">
        <v>43.263</v>
      </c>
    </row>
    <row r="27" spans="1:6" ht="15">
      <c r="A27" s="155" t="s">
        <v>375</v>
      </c>
      <c r="B27" s="156">
        <v>50</v>
      </c>
      <c r="C27" s="156">
        <v>42.869</v>
      </c>
      <c r="D27" s="156">
        <v>1.0185</v>
      </c>
      <c r="E27" s="156">
        <v>0.793</v>
      </c>
      <c r="F27" s="156">
        <v>67.645</v>
      </c>
    </row>
    <row r="28" spans="1:6" ht="15">
      <c r="A28" s="78" t="s">
        <v>165</v>
      </c>
      <c r="B28" s="79">
        <v>100</v>
      </c>
      <c r="C28" s="79">
        <v>23.547</v>
      </c>
      <c r="D28" s="79"/>
      <c r="E28" s="79">
        <v>0.436</v>
      </c>
      <c r="F28" s="79"/>
    </row>
    <row r="29" spans="1:6" ht="15">
      <c r="A29" s="80" t="s">
        <v>181</v>
      </c>
      <c r="B29" s="81"/>
      <c r="C29" s="81"/>
      <c r="D29" s="81"/>
      <c r="E29" s="82">
        <v>1.623</v>
      </c>
      <c r="F29" s="81"/>
    </row>
    <row r="31" spans="1:5" ht="32.25" customHeight="1">
      <c r="A31" s="178" t="s">
        <v>182</v>
      </c>
      <c r="B31" s="178"/>
      <c r="C31" s="178"/>
      <c r="D31" s="178"/>
      <c r="E31" s="83">
        <v>2.6189</v>
      </c>
    </row>
    <row r="32" ht="15">
      <c r="E32" s="69" t="s">
        <v>430</v>
      </c>
    </row>
    <row r="33" spans="1:5" ht="15">
      <c r="A33" s="70" t="s">
        <v>183</v>
      </c>
      <c r="E33" s="84">
        <v>118.319</v>
      </c>
    </row>
    <row r="34" ht="15">
      <c r="E34" s="69" t="s">
        <v>429</v>
      </c>
    </row>
  </sheetData>
  <sheetProtection/>
  <mergeCells count="3">
    <mergeCell ref="A21:C21"/>
    <mergeCell ref="A31:D31"/>
    <mergeCell ref="A1:F1"/>
  </mergeCells>
  <printOptions/>
  <pageMargins left="0.7874015748031497" right="0.3937007874015748" top="0.3937007874015748" bottom="0.3937007874015748" header="0.3937007874015748" footer="0.3937007874015748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7.875" style="11" customWidth="1"/>
    <col min="2" max="2" width="39.00390625" style="12" customWidth="1"/>
    <col min="3" max="6" width="11.875" style="13" customWidth="1"/>
    <col min="7" max="7" width="12.75390625" style="13" customWidth="1"/>
    <col min="8" max="8" width="11.875" style="13" customWidth="1"/>
    <col min="9" max="9" width="14.875" style="13" customWidth="1"/>
  </cols>
  <sheetData>
    <row r="1" spans="1:9" s="1" customFormat="1" ht="29.25" customHeight="1">
      <c r="A1" s="6" t="s">
        <v>12</v>
      </c>
      <c r="C1" s="180" t="s">
        <v>354</v>
      </c>
      <c r="D1" s="181"/>
      <c r="E1" s="181"/>
      <c r="F1" s="181"/>
      <c r="G1" s="181"/>
      <c r="H1" s="181"/>
      <c r="I1" s="181"/>
    </row>
    <row r="2" spans="1:9" s="1" customFormat="1" ht="12.75">
      <c r="A2" s="20" t="s">
        <v>13</v>
      </c>
      <c r="B2" s="3"/>
      <c r="C2" s="157" t="s">
        <v>403</v>
      </c>
      <c r="D2" s="16"/>
      <c r="E2" s="16"/>
      <c r="F2" s="16"/>
      <c r="G2" s="16"/>
      <c r="H2" s="16"/>
      <c r="I2" s="16"/>
    </row>
    <row r="3" spans="1:9" s="1" customFormat="1" ht="9" customHeight="1">
      <c r="A3" s="20"/>
      <c r="B3" s="3"/>
      <c r="C3" s="21"/>
      <c r="D3" s="21"/>
      <c r="E3" s="21"/>
      <c r="F3" s="21"/>
      <c r="G3" s="21"/>
      <c r="H3" s="21"/>
      <c r="I3" s="21"/>
    </row>
    <row r="4" spans="1:9" s="1" customFormat="1" ht="12.75">
      <c r="A4" s="2"/>
      <c r="B4" s="3"/>
      <c r="C4" s="182" t="s">
        <v>0</v>
      </c>
      <c r="D4" s="182"/>
      <c r="E4" s="182"/>
      <c r="F4" s="22">
        <v>1</v>
      </c>
      <c r="G4" s="4"/>
      <c r="H4" s="4"/>
      <c r="I4" s="4"/>
    </row>
    <row r="5" spans="1:9" s="1" customFormat="1" ht="18.75" customHeight="1">
      <c r="A5" s="183" t="s">
        <v>14</v>
      </c>
      <c r="B5" s="183"/>
      <c r="C5" s="183"/>
      <c r="D5" s="183"/>
      <c r="E5" s="183"/>
      <c r="F5" s="2">
        <f>F4</f>
        <v>1</v>
      </c>
      <c r="G5" s="23" t="s">
        <v>15</v>
      </c>
      <c r="H5" s="23"/>
      <c r="I5" s="23"/>
    </row>
    <row r="6" spans="1:9" s="1" customFormat="1" ht="25.5" customHeight="1">
      <c r="A6" s="184" t="s">
        <v>354</v>
      </c>
      <c r="B6" s="184"/>
      <c r="C6" s="184"/>
      <c r="D6" s="184"/>
      <c r="E6" s="184"/>
      <c r="F6" s="184"/>
      <c r="G6" s="184"/>
      <c r="H6" s="184"/>
      <c r="I6" s="184"/>
    </row>
    <row r="7" spans="1:9" s="1" customFormat="1" ht="8.25" customHeight="1">
      <c r="A7" s="15"/>
      <c r="B7" s="15"/>
      <c r="C7" s="15"/>
      <c r="D7" s="15"/>
      <c r="E7" s="15"/>
      <c r="F7" s="15"/>
      <c r="G7" s="15"/>
      <c r="H7" s="15"/>
      <c r="I7" s="15"/>
    </row>
    <row r="8" spans="1:9" s="1" customFormat="1" ht="12.75">
      <c r="A8" s="19" t="s">
        <v>23</v>
      </c>
      <c r="C8" s="5"/>
      <c r="F8" s="4"/>
      <c r="G8" s="4" t="s">
        <v>1</v>
      </c>
      <c r="H8" s="6" t="s">
        <v>427</v>
      </c>
      <c r="I8" s="4"/>
    </row>
    <row r="9" spans="1:9" ht="12.75" customHeight="1">
      <c r="A9" s="185" t="s">
        <v>2</v>
      </c>
      <c r="B9" s="186" t="s">
        <v>3</v>
      </c>
      <c r="C9" s="185" t="s">
        <v>10</v>
      </c>
      <c r="D9" s="185"/>
      <c r="E9" s="185"/>
      <c r="F9" s="185"/>
      <c r="G9" s="185"/>
      <c r="H9" s="185"/>
      <c r="I9" s="185" t="s">
        <v>9</v>
      </c>
    </row>
    <row r="10" spans="1:9" ht="39" customHeight="1">
      <c r="A10" s="185"/>
      <c r="B10" s="186"/>
      <c r="C10" s="185" t="s">
        <v>6</v>
      </c>
      <c r="D10" s="7" t="s">
        <v>8</v>
      </c>
      <c r="E10" s="7" t="s">
        <v>5</v>
      </c>
      <c r="F10" s="7" t="s">
        <v>16</v>
      </c>
      <c r="G10" s="7" t="s">
        <v>7</v>
      </c>
      <c r="H10" s="185" t="s">
        <v>19</v>
      </c>
      <c r="I10" s="185"/>
    </row>
    <row r="11" spans="1:9" ht="25.5">
      <c r="A11" s="185"/>
      <c r="B11" s="186"/>
      <c r="C11" s="185"/>
      <c r="D11" s="7" t="s">
        <v>4</v>
      </c>
      <c r="E11" s="7" t="s">
        <v>18</v>
      </c>
      <c r="F11" s="17" t="s">
        <v>17</v>
      </c>
      <c r="G11" s="17" t="s">
        <v>18</v>
      </c>
      <c r="H11" s="185"/>
      <c r="I11" s="18" t="s">
        <v>11</v>
      </c>
    </row>
    <row r="12" spans="1:9" ht="12.75">
      <c r="A12" s="7">
        <v>1</v>
      </c>
      <c r="B12" s="8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</row>
    <row r="13" spans="1:9" ht="12.75">
      <c r="A13" s="2"/>
      <c r="B13" s="10" t="s">
        <v>20</v>
      </c>
      <c r="C13" s="14"/>
      <c r="D13" s="4"/>
      <c r="E13" s="4"/>
      <c r="F13" s="4"/>
      <c r="G13" s="4"/>
      <c r="H13" s="4"/>
      <c r="I13" s="4"/>
    </row>
    <row r="14" spans="1:9" ht="45">
      <c r="A14" s="120">
        <v>1</v>
      </c>
      <c r="B14" s="12" t="s">
        <v>354</v>
      </c>
      <c r="C14" s="13">
        <v>14.605</v>
      </c>
      <c r="D14" s="13">
        <v>0.027</v>
      </c>
      <c r="E14" s="13">
        <v>31.312</v>
      </c>
      <c r="F14" s="13">
        <v>7.005</v>
      </c>
      <c r="G14" s="13">
        <v>19.062</v>
      </c>
      <c r="H14" s="13">
        <v>0</v>
      </c>
      <c r="I14" s="13">
        <v>78.958</v>
      </c>
    </row>
    <row r="15" spans="4:9" ht="12.75">
      <c r="D15" s="13">
        <v>0</v>
      </c>
      <c r="E15" s="13">
        <v>1.289</v>
      </c>
      <c r="F15" s="13">
        <v>5.277</v>
      </c>
      <c r="G15" s="13">
        <v>0.381</v>
      </c>
      <c r="I15" s="13">
        <v>3.097</v>
      </c>
    </row>
    <row r="18" spans="2:9" ht="12.75">
      <c r="B18" s="12" t="s">
        <v>21</v>
      </c>
      <c r="C18" s="13">
        <v>14.605</v>
      </c>
      <c r="D18" s="13">
        <v>0.027</v>
      </c>
      <c r="E18" s="13">
        <v>31.312</v>
      </c>
      <c r="F18" s="13">
        <v>7.005</v>
      </c>
      <c r="G18" s="13">
        <v>19.062</v>
      </c>
      <c r="H18" s="13">
        <v>0</v>
      </c>
      <c r="I18" s="13">
        <v>78.958</v>
      </c>
    </row>
    <row r="19" spans="4:9" ht="12.75">
      <c r="D19" s="13">
        <v>0</v>
      </c>
      <c r="E19" s="13">
        <v>1.289</v>
      </c>
      <c r="F19" s="13">
        <v>5.277</v>
      </c>
      <c r="G19" s="13">
        <v>0.381</v>
      </c>
      <c r="I19" s="13">
        <v>3.097</v>
      </c>
    </row>
    <row r="22" spans="1:18" ht="12.75">
      <c r="A22" s="118"/>
      <c r="B22" s="130" t="s">
        <v>304</v>
      </c>
      <c r="C22" s="118"/>
      <c r="D22" s="129" t="s">
        <v>305</v>
      </c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90"/>
      <c r="R22" s="90"/>
    </row>
    <row r="23" spans="1:18" ht="12.75">
      <c r="A23" s="118"/>
      <c r="B23" s="130"/>
      <c r="C23" s="118"/>
      <c r="D23" s="129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90"/>
      <c r="R23" s="90"/>
    </row>
    <row r="24" spans="1:18" ht="12.75">
      <c r="A24" s="118"/>
      <c r="B24" s="130"/>
      <c r="C24" s="118"/>
      <c r="D24" s="129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90"/>
      <c r="R24" s="90"/>
    </row>
    <row r="25" spans="1:18" ht="12.75">
      <c r="A25" s="118"/>
      <c r="B25" s="130"/>
      <c r="C25" s="118"/>
      <c r="D25" s="129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90"/>
      <c r="R25" s="90"/>
    </row>
    <row r="26" spans="1:18" ht="12.75">
      <c r="A26" s="118"/>
      <c r="B26" s="130" t="s">
        <v>306</v>
      </c>
      <c r="C26" s="118"/>
      <c r="D26" s="129" t="s">
        <v>305</v>
      </c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90"/>
      <c r="R26" s="90"/>
    </row>
  </sheetData>
  <sheetProtection/>
  <mergeCells count="10">
    <mergeCell ref="C1:I1"/>
    <mergeCell ref="C4:E4"/>
    <mergeCell ref="A5:E5"/>
    <mergeCell ref="A6:I6"/>
    <mergeCell ref="A9:A11"/>
    <mergeCell ref="B9:B11"/>
    <mergeCell ref="C9:H9"/>
    <mergeCell ref="I9:I10"/>
    <mergeCell ref="C10:C11"/>
    <mergeCell ref="H10:H11"/>
  </mergeCells>
  <printOptions/>
  <pageMargins left="0.7874015748031497" right="0.1968503937007874" top="0.7874015748031497" bottom="0.1968503937007874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6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5.00390625" style="118" customWidth="1"/>
    <col min="2" max="2" width="0" style="118" hidden="1" customWidth="1"/>
    <col min="3" max="3" width="14.00390625" style="118" customWidth="1"/>
    <col min="4" max="4" width="54.25390625" style="119" customWidth="1"/>
    <col min="5" max="5" width="10.875" style="118" customWidth="1"/>
    <col min="6" max="8" width="9.125" style="118" hidden="1" customWidth="1"/>
    <col min="9" max="14" width="11.25390625" style="118" customWidth="1"/>
    <col min="15" max="15" width="9.00390625" style="118" customWidth="1"/>
    <col min="16" max="16" width="8.75390625" style="118" customWidth="1"/>
    <col min="17" max="18" width="9.125" style="90" customWidth="1"/>
  </cols>
  <sheetData>
    <row r="1" spans="1:18" s="88" customFormat="1" ht="12.75">
      <c r="A1" s="4"/>
      <c r="B1" s="85"/>
      <c r="C1" s="86"/>
      <c r="D1" s="86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87"/>
      <c r="R1" s="87"/>
    </row>
    <row r="2" spans="1:18" s="88" customFormat="1" ht="27" customHeight="1">
      <c r="A2" s="187" t="s">
        <v>426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87"/>
      <c r="R2" s="87"/>
    </row>
    <row r="3" spans="1:18" s="88" customFormat="1" ht="12.75">
      <c r="A3" s="4" t="s">
        <v>184</v>
      </c>
      <c r="B3" s="85"/>
      <c r="C3" s="86"/>
      <c r="D3" s="6" t="s">
        <v>403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87"/>
      <c r="R3" s="87"/>
    </row>
    <row r="4" spans="1:18" s="88" customFormat="1" ht="12.75">
      <c r="A4" s="4"/>
      <c r="B4" s="85"/>
      <c r="C4" s="86"/>
      <c r="D4" s="8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87"/>
      <c r="R4" s="87"/>
    </row>
    <row r="5" spans="1:18" s="88" customFormat="1" ht="15.75">
      <c r="A5" s="4"/>
      <c r="B5" s="85"/>
      <c r="C5" s="86"/>
      <c r="D5" s="86"/>
      <c r="E5" s="89" t="s">
        <v>185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87"/>
      <c r="R5" s="87"/>
    </row>
    <row r="6" spans="1:18" s="88" customFormat="1" ht="15.75">
      <c r="A6" s="4"/>
      <c r="B6" s="85"/>
      <c r="C6" s="86"/>
      <c r="D6" s="86"/>
      <c r="E6" s="89" t="s">
        <v>186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87"/>
      <c r="R6" s="87"/>
    </row>
    <row r="7" spans="1:18" s="88" customFormat="1" ht="12.75">
      <c r="A7" s="4"/>
      <c r="B7" s="85"/>
      <c r="C7" s="86"/>
      <c r="D7" s="86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87"/>
      <c r="R7" s="87"/>
    </row>
    <row r="8" spans="1:16" ht="12.75">
      <c r="A8" s="4" t="s">
        <v>187</v>
      </c>
      <c r="B8" s="85"/>
      <c r="C8" s="86"/>
      <c r="D8" s="86"/>
      <c r="E8" s="4"/>
      <c r="F8" s="4"/>
      <c r="G8" s="4"/>
      <c r="H8" s="4"/>
      <c r="I8" s="4"/>
      <c r="J8" s="4"/>
      <c r="K8" s="4"/>
      <c r="L8" s="4" t="s">
        <v>188</v>
      </c>
      <c r="M8" s="4"/>
      <c r="N8" s="4">
        <v>78.95637</v>
      </c>
      <c r="O8" s="4" t="s">
        <v>189</v>
      </c>
      <c r="P8" s="4"/>
    </row>
    <row r="9" spans="1:16" ht="12.75">
      <c r="A9" s="192" t="s">
        <v>190</v>
      </c>
      <c r="B9" s="196" t="s">
        <v>191</v>
      </c>
      <c r="C9" s="197" t="s">
        <v>192</v>
      </c>
      <c r="D9" s="197" t="s">
        <v>193</v>
      </c>
      <c r="E9" s="195" t="s">
        <v>194</v>
      </c>
      <c r="F9" s="195" t="s">
        <v>195</v>
      </c>
      <c r="G9" s="195"/>
      <c r="H9" s="195"/>
      <c r="I9" s="195" t="s">
        <v>196</v>
      </c>
      <c r="J9" s="195"/>
      <c r="K9" s="195"/>
      <c r="L9" s="195"/>
      <c r="M9" s="195"/>
      <c r="N9" s="195"/>
      <c r="O9" s="195" t="s">
        <v>197</v>
      </c>
      <c r="P9" s="195"/>
    </row>
    <row r="10" spans="1:16" ht="12.75" customHeight="1">
      <c r="A10" s="193"/>
      <c r="B10" s="196"/>
      <c r="C10" s="197"/>
      <c r="D10" s="197"/>
      <c r="E10" s="195"/>
      <c r="F10" s="195" t="s">
        <v>198</v>
      </c>
      <c r="G10" s="195" t="s">
        <v>199</v>
      </c>
      <c r="H10" s="195" t="s">
        <v>200</v>
      </c>
      <c r="I10" s="195" t="s">
        <v>201</v>
      </c>
      <c r="J10" s="195" t="s">
        <v>202</v>
      </c>
      <c r="K10" s="195"/>
      <c r="L10" s="195" t="s">
        <v>203</v>
      </c>
      <c r="M10" s="195" t="s">
        <v>204</v>
      </c>
      <c r="N10" s="195" t="s">
        <v>205</v>
      </c>
      <c r="O10" s="195"/>
      <c r="P10" s="195"/>
    </row>
    <row r="11" spans="1:16" ht="12.75">
      <c r="A11" s="194"/>
      <c r="B11" s="196"/>
      <c r="C11" s="197"/>
      <c r="D11" s="197"/>
      <c r="E11" s="195"/>
      <c r="F11" s="195"/>
      <c r="G11" s="195"/>
      <c r="H11" s="195"/>
      <c r="I11" s="195"/>
      <c r="J11" s="91" t="s">
        <v>206</v>
      </c>
      <c r="K11" s="91" t="s">
        <v>207</v>
      </c>
      <c r="L11" s="195"/>
      <c r="M11" s="195"/>
      <c r="N11" s="195"/>
      <c r="O11" s="91" t="s">
        <v>208</v>
      </c>
      <c r="P11" s="91" t="s">
        <v>209</v>
      </c>
    </row>
    <row r="12" spans="1:16" ht="12.75">
      <c r="A12" s="92">
        <v>1</v>
      </c>
      <c r="B12" s="93"/>
      <c r="C12" s="94">
        <v>2</v>
      </c>
      <c r="D12" s="94">
        <v>3</v>
      </c>
      <c r="E12" s="95">
        <v>4</v>
      </c>
      <c r="F12" s="95"/>
      <c r="G12" s="95"/>
      <c r="H12" s="95"/>
      <c r="I12" s="95">
        <v>5</v>
      </c>
      <c r="J12" s="95">
        <v>6</v>
      </c>
      <c r="K12" s="95">
        <v>7</v>
      </c>
      <c r="L12" s="95">
        <v>8</v>
      </c>
      <c r="M12" s="95">
        <v>9</v>
      </c>
      <c r="N12" s="95">
        <v>10</v>
      </c>
      <c r="O12" s="95">
        <v>11</v>
      </c>
      <c r="P12" s="96">
        <v>12</v>
      </c>
    </row>
    <row r="13" spans="1:16" ht="15">
      <c r="A13" s="189" t="s">
        <v>210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1"/>
    </row>
    <row r="14" spans="1:16" ht="15">
      <c r="A14" s="189" t="s">
        <v>211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1"/>
    </row>
    <row r="15" spans="1:16" ht="33.75">
      <c r="A15" s="101">
        <v>1</v>
      </c>
      <c r="B15" s="102">
        <v>3</v>
      </c>
      <c r="C15" s="102" t="s">
        <v>212</v>
      </c>
      <c r="D15" s="103" t="s">
        <v>425</v>
      </c>
      <c r="E15" s="102" t="s">
        <v>213</v>
      </c>
      <c r="F15" s="102"/>
      <c r="G15" s="102"/>
      <c r="H15" s="102"/>
      <c r="I15" s="102">
        <v>36.28</v>
      </c>
      <c r="J15" s="102">
        <v>2.83</v>
      </c>
      <c r="K15" s="102"/>
      <c r="L15" s="102"/>
      <c r="M15" s="102"/>
      <c r="N15" s="102">
        <v>39.11</v>
      </c>
      <c r="O15" s="102">
        <v>7.93</v>
      </c>
      <c r="P15" s="104"/>
    </row>
    <row r="16" spans="1:16" ht="12.75">
      <c r="A16" s="105"/>
      <c r="B16" s="106"/>
      <c r="C16" s="106"/>
      <c r="D16" s="107" t="s">
        <v>421</v>
      </c>
      <c r="E16" s="108">
        <v>0.88</v>
      </c>
      <c r="F16" s="109">
        <v>0.88</v>
      </c>
      <c r="G16" s="109">
        <v>0</v>
      </c>
      <c r="H16" s="109">
        <v>0.88</v>
      </c>
      <c r="I16" s="109">
        <v>31.93</v>
      </c>
      <c r="J16" s="109">
        <v>2.49</v>
      </c>
      <c r="K16" s="109"/>
      <c r="L16" s="109"/>
      <c r="M16" s="109"/>
      <c r="N16" s="109">
        <v>34.42</v>
      </c>
      <c r="O16" s="109">
        <v>6.98</v>
      </c>
      <c r="P16" s="110"/>
    </row>
    <row r="17" spans="1:16" ht="33.75">
      <c r="A17" s="101">
        <v>2</v>
      </c>
      <c r="B17" s="102">
        <v>3</v>
      </c>
      <c r="C17" s="102" t="s">
        <v>396</v>
      </c>
      <c r="D17" s="103" t="s">
        <v>395</v>
      </c>
      <c r="E17" s="102" t="s">
        <v>227</v>
      </c>
      <c r="F17" s="102"/>
      <c r="G17" s="102"/>
      <c r="H17" s="102"/>
      <c r="I17" s="102"/>
      <c r="J17" s="102"/>
      <c r="K17" s="102"/>
      <c r="L17" s="102">
        <v>12.54</v>
      </c>
      <c r="M17" s="102">
        <v>0.51</v>
      </c>
      <c r="N17" s="102">
        <v>13.05</v>
      </c>
      <c r="O17" s="102"/>
      <c r="P17" s="104"/>
    </row>
    <row r="18" spans="1:16" ht="12.75">
      <c r="A18" s="105"/>
      <c r="B18" s="106"/>
      <c r="C18" s="106"/>
      <c r="D18" s="107"/>
      <c r="E18" s="108">
        <v>1.4696</v>
      </c>
      <c r="F18" s="109">
        <v>1.4696</v>
      </c>
      <c r="G18" s="109">
        <v>0</v>
      </c>
      <c r="H18" s="109">
        <v>1.4696</v>
      </c>
      <c r="I18" s="109"/>
      <c r="J18" s="109"/>
      <c r="K18" s="109"/>
      <c r="L18" s="109">
        <v>18.43</v>
      </c>
      <c r="M18" s="109">
        <v>0.75</v>
      </c>
      <c r="N18" s="109">
        <v>19.18</v>
      </c>
      <c r="O18" s="109"/>
      <c r="P18" s="110"/>
    </row>
    <row r="19" spans="1:16" ht="12.75">
      <c r="A19" s="101">
        <v>3</v>
      </c>
      <c r="B19" s="102">
        <v>3</v>
      </c>
      <c r="C19" s="102" t="s">
        <v>420</v>
      </c>
      <c r="D19" s="103" t="s">
        <v>419</v>
      </c>
      <c r="E19" s="102" t="s">
        <v>225</v>
      </c>
      <c r="F19" s="102"/>
      <c r="G19" s="102"/>
      <c r="H19" s="102"/>
      <c r="I19" s="102">
        <v>158.4</v>
      </c>
      <c r="J19" s="102">
        <v>4.95</v>
      </c>
      <c r="K19" s="102"/>
      <c r="L19" s="102">
        <v>67.4</v>
      </c>
      <c r="M19" s="102">
        <v>3.33</v>
      </c>
      <c r="N19" s="102">
        <v>234.08</v>
      </c>
      <c r="O19" s="102">
        <v>36.84</v>
      </c>
      <c r="P19" s="104"/>
    </row>
    <row r="20" spans="1:16" ht="12.75">
      <c r="A20" s="105"/>
      <c r="B20" s="106"/>
      <c r="C20" s="106"/>
      <c r="D20" s="107" t="s">
        <v>418</v>
      </c>
      <c r="E20" s="108">
        <v>0.2614</v>
      </c>
      <c r="F20" s="109">
        <v>0.2614</v>
      </c>
      <c r="G20" s="109">
        <v>0</v>
      </c>
      <c r="H20" s="109">
        <v>0.2614</v>
      </c>
      <c r="I20" s="109">
        <v>41.41</v>
      </c>
      <c r="J20" s="109">
        <v>1.29</v>
      </c>
      <c r="K20" s="109"/>
      <c r="L20" s="109">
        <v>17.62</v>
      </c>
      <c r="M20" s="109">
        <v>0.87</v>
      </c>
      <c r="N20" s="109">
        <v>61.19</v>
      </c>
      <c r="O20" s="109">
        <v>9.63</v>
      </c>
      <c r="P20" s="110"/>
    </row>
    <row r="21" spans="1:16" ht="12.75">
      <c r="A21" s="101">
        <v>4</v>
      </c>
      <c r="B21" s="102">
        <v>3</v>
      </c>
      <c r="C21" s="102" t="s">
        <v>214</v>
      </c>
      <c r="D21" s="103" t="s">
        <v>215</v>
      </c>
      <c r="E21" s="102" t="s">
        <v>216</v>
      </c>
      <c r="F21" s="102"/>
      <c r="G21" s="102"/>
      <c r="H21" s="102"/>
      <c r="I21" s="102"/>
      <c r="J21" s="102"/>
      <c r="K21" s="102"/>
      <c r="L21" s="102">
        <v>1.99</v>
      </c>
      <c r="M21" s="102">
        <v>0.08</v>
      </c>
      <c r="N21" s="102">
        <v>2.07</v>
      </c>
      <c r="O21" s="102"/>
      <c r="P21" s="104"/>
    </row>
    <row r="22" spans="1:16" ht="12.75">
      <c r="A22" s="105"/>
      <c r="B22" s="106"/>
      <c r="C22" s="106"/>
      <c r="D22" s="107"/>
      <c r="E22" s="108">
        <v>26.4</v>
      </c>
      <c r="F22" s="109">
        <v>26.4</v>
      </c>
      <c r="G22" s="109">
        <v>0</v>
      </c>
      <c r="H22" s="109">
        <v>26.4</v>
      </c>
      <c r="I22" s="109"/>
      <c r="J22" s="109"/>
      <c r="K22" s="109"/>
      <c r="L22" s="109">
        <v>52.54</v>
      </c>
      <c r="M22" s="109">
        <v>2.11</v>
      </c>
      <c r="N22" s="109">
        <v>54.65</v>
      </c>
      <c r="O22" s="109"/>
      <c r="P22" s="110"/>
    </row>
    <row r="23" spans="1:16" ht="33.75">
      <c r="A23" s="101">
        <v>5</v>
      </c>
      <c r="B23" s="102">
        <v>3</v>
      </c>
      <c r="C23" s="102" t="s">
        <v>217</v>
      </c>
      <c r="D23" s="103" t="s">
        <v>424</v>
      </c>
      <c r="E23" s="102" t="s">
        <v>213</v>
      </c>
      <c r="F23" s="102"/>
      <c r="G23" s="102"/>
      <c r="H23" s="102"/>
      <c r="I23" s="102">
        <v>51.84</v>
      </c>
      <c r="J23" s="102">
        <v>4.05</v>
      </c>
      <c r="K23" s="102"/>
      <c r="L23" s="102"/>
      <c r="M23" s="102"/>
      <c r="N23" s="102">
        <v>55.89</v>
      </c>
      <c r="O23" s="102">
        <v>11.33</v>
      </c>
      <c r="P23" s="104"/>
    </row>
    <row r="24" spans="1:16" ht="12.75">
      <c r="A24" s="105"/>
      <c r="B24" s="106"/>
      <c r="C24" s="106"/>
      <c r="D24" s="107" t="s">
        <v>421</v>
      </c>
      <c r="E24" s="108">
        <v>0.34</v>
      </c>
      <c r="F24" s="109">
        <v>0.34</v>
      </c>
      <c r="G24" s="109">
        <v>0</v>
      </c>
      <c r="H24" s="109">
        <v>0.34</v>
      </c>
      <c r="I24" s="109">
        <v>17.63</v>
      </c>
      <c r="J24" s="109">
        <v>1.38</v>
      </c>
      <c r="K24" s="109"/>
      <c r="L24" s="109"/>
      <c r="M24" s="109"/>
      <c r="N24" s="109">
        <v>19.01</v>
      </c>
      <c r="O24" s="109">
        <v>3.85</v>
      </c>
      <c r="P24" s="110"/>
    </row>
    <row r="25" spans="1:16" ht="33.75">
      <c r="A25" s="101">
        <v>6</v>
      </c>
      <c r="B25" s="102">
        <v>3</v>
      </c>
      <c r="C25" s="102" t="s">
        <v>396</v>
      </c>
      <c r="D25" s="103" t="s">
        <v>395</v>
      </c>
      <c r="E25" s="102" t="s">
        <v>227</v>
      </c>
      <c r="F25" s="102"/>
      <c r="G25" s="102"/>
      <c r="H25" s="102"/>
      <c r="I25" s="102"/>
      <c r="J25" s="102"/>
      <c r="K25" s="102"/>
      <c r="L25" s="102">
        <v>12.54</v>
      </c>
      <c r="M25" s="102">
        <v>0.51</v>
      </c>
      <c r="N25" s="102">
        <v>13.05</v>
      </c>
      <c r="O25" s="102"/>
      <c r="P25" s="104"/>
    </row>
    <row r="26" spans="1:16" ht="12.75">
      <c r="A26" s="105"/>
      <c r="B26" s="106"/>
      <c r="C26" s="106"/>
      <c r="D26" s="107"/>
      <c r="E26" s="108">
        <v>0.8602</v>
      </c>
      <c r="F26" s="109">
        <v>0.8602</v>
      </c>
      <c r="G26" s="109">
        <v>0</v>
      </c>
      <c r="H26" s="109">
        <v>0.8602</v>
      </c>
      <c r="I26" s="109"/>
      <c r="J26" s="109"/>
      <c r="K26" s="109"/>
      <c r="L26" s="109">
        <v>10.79</v>
      </c>
      <c r="M26" s="109">
        <v>0.44</v>
      </c>
      <c r="N26" s="109">
        <v>11.23</v>
      </c>
      <c r="O26" s="109"/>
      <c r="P26" s="110"/>
    </row>
    <row r="27" spans="1:16" ht="12.75">
      <c r="A27" s="101">
        <v>7</v>
      </c>
      <c r="B27" s="102">
        <v>3</v>
      </c>
      <c r="C27" s="102" t="s">
        <v>420</v>
      </c>
      <c r="D27" s="103" t="s">
        <v>419</v>
      </c>
      <c r="E27" s="102" t="s">
        <v>225</v>
      </c>
      <c r="F27" s="102"/>
      <c r="G27" s="102"/>
      <c r="H27" s="102"/>
      <c r="I27" s="102">
        <v>158.4</v>
      </c>
      <c r="J27" s="102">
        <v>4.95</v>
      </c>
      <c r="K27" s="102"/>
      <c r="L27" s="102">
        <v>67.4</v>
      </c>
      <c r="M27" s="102">
        <v>3.33</v>
      </c>
      <c r="N27" s="102">
        <v>234.08</v>
      </c>
      <c r="O27" s="102">
        <v>36.84</v>
      </c>
      <c r="P27" s="104"/>
    </row>
    <row r="28" spans="1:16" ht="12.75">
      <c r="A28" s="105"/>
      <c r="B28" s="106"/>
      <c r="C28" s="106"/>
      <c r="D28" s="107" t="s">
        <v>418</v>
      </c>
      <c r="E28" s="108">
        <v>0.168</v>
      </c>
      <c r="F28" s="109">
        <v>0.168</v>
      </c>
      <c r="G28" s="109">
        <v>0</v>
      </c>
      <c r="H28" s="109">
        <v>0.168</v>
      </c>
      <c r="I28" s="109">
        <v>26.61</v>
      </c>
      <c r="J28" s="109">
        <v>0.83</v>
      </c>
      <c r="K28" s="109"/>
      <c r="L28" s="109">
        <v>11.32</v>
      </c>
      <c r="M28" s="109">
        <v>0.56</v>
      </c>
      <c r="N28" s="109">
        <v>39.32</v>
      </c>
      <c r="O28" s="109">
        <v>6.19</v>
      </c>
      <c r="P28" s="110"/>
    </row>
    <row r="29" spans="1:16" ht="12.75">
      <c r="A29" s="101">
        <v>8</v>
      </c>
      <c r="B29" s="102">
        <v>3</v>
      </c>
      <c r="C29" s="102" t="s">
        <v>214</v>
      </c>
      <c r="D29" s="103" t="s">
        <v>215</v>
      </c>
      <c r="E29" s="102" t="s">
        <v>216</v>
      </c>
      <c r="F29" s="102"/>
      <c r="G29" s="102"/>
      <c r="H29" s="102"/>
      <c r="I29" s="102"/>
      <c r="J29" s="102"/>
      <c r="K29" s="102"/>
      <c r="L29" s="102">
        <v>1.99</v>
      </c>
      <c r="M29" s="102">
        <v>0.08</v>
      </c>
      <c r="N29" s="102">
        <v>2.07</v>
      </c>
      <c r="O29" s="102"/>
      <c r="P29" s="104"/>
    </row>
    <row r="30" spans="1:16" ht="12.75">
      <c r="A30" s="105"/>
      <c r="B30" s="106"/>
      <c r="C30" s="106"/>
      <c r="D30" s="107"/>
      <c r="E30" s="108">
        <v>17</v>
      </c>
      <c r="F30" s="109">
        <v>17</v>
      </c>
      <c r="G30" s="109">
        <v>0</v>
      </c>
      <c r="H30" s="109">
        <v>17</v>
      </c>
      <c r="I30" s="109"/>
      <c r="J30" s="109"/>
      <c r="K30" s="109"/>
      <c r="L30" s="109">
        <v>33.83</v>
      </c>
      <c r="M30" s="109">
        <v>1.36</v>
      </c>
      <c r="N30" s="109">
        <v>35.19</v>
      </c>
      <c r="O30" s="109"/>
      <c r="P30" s="110"/>
    </row>
    <row r="31" spans="1:16" ht="33.75">
      <c r="A31" s="101">
        <v>9</v>
      </c>
      <c r="B31" s="102">
        <v>3</v>
      </c>
      <c r="C31" s="102" t="s">
        <v>218</v>
      </c>
      <c r="D31" s="103" t="s">
        <v>423</v>
      </c>
      <c r="E31" s="102" t="s">
        <v>213</v>
      </c>
      <c r="F31" s="102"/>
      <c r="G31" s="102"/>
      <c r="H31" s="102"/>
      <c r="I31" s="102">
        <v>46.16</v>
      </c>
      <c r="J31" s="102">
        <v>3.61</v>
      </c>
      <c r="K31" s="102"/>
      <c r="L31" s="102"/>
      <c r="M31" s="102"/>
      <c r="N31" s="102">
        <v>49.77</v>
      </c>
      <c r="O31" s="102">
        <v>10.09</v>
      </c>
      <c r="P31" s="104"/>
    </row>
    <row r="32" spans="1:16" ht="12.75">
      <c r="A32" s="105"/>
      <c r="B32" s="106"/>
      <c r="C32" s="106"/>
      <c r="D32" s="107" t="s">
        <v>421</v>
      </c>
      <c r="E32" s="108">
        <v>0.16</v>
      </c>
      <c r="F32" s="109">
        <v>0.16</v>
      </c>
      <c r="G32" s="109">
        <v>0</v>
      </c>
      <c r="H32" s="109">
        <v>0.16</v>
      </c>
      <c r="I32" s="109">
        <v>7.39</v>
      </c>
      <c r="J32" s="109">
        <v>0.58</v>
      </c>
      <c r="K32" s="109"/>
      <c r="L32" s="109"/>
      <c r="M32" s="109"/>
      <c r="N32" s="109">
        <v>7.97</v>
      </c>
      <c r="O32" s="109">
        <v>1.61</v>
      </c>
      <c r="P32" s="110"/>
    </row>
    <row r="33" spans="1:16" ht="33.75">
      <c r="A33" s="101">
        <v>10</v>
      </c>
      <c r="B33" s="102">
        <v>3</v>
      </c>
      <c r="C33" s="102" t="s">
        <v>394</v>
      </c>
      <c r="D33" s="103" t="s">
        <v>393</v>
      </c>
      <c r="E33" s="102" t="s">
        <v>227</v>
      </c>
      <c r="F33" s="102"/>
      <c r="G33" s="102"/>
      <c r="H33" s="102"/>
      <c r="I33" s="102"/>
      <c r="J33" s="102"/>
      <c r="K33" s="102"/>
      <c r="L33" s="102">
        <v>28.17</v>
      </c>
      <c r="M33" s="102">
        <v>1.15</v>
      </c>
      <c r="N33" s="102">
        <v>29.32</v>
      </c>
      <c r="O33" s="102"/>
      <c r="P33" s="104"/>
    </row>
    <row r="34" spans="1:16" ht="12.75">
      <c r="A34" s="105"/>
      <c r="B34" s="106"/>
      <c r="C34" s="106"/>
      <c r="D34" s="107"/>
      <c r="E34" s="108">
        <v>0.3328</v>
      </c>
      <c r="F34" s="109">
        <v>0.3328</v>
      </c>
      <c r="G34" s="109">
        <v>0</v>
      </c>
      <c r="H34" s="109">
        <v>0.3328</v>
      </c>
      <c r="I34" s="109"/>
      <c r="J34" s="109"/>
      <c r="K34" s="109"/>
      <c r="L34" s="109">
        <v>9.37</v>
      </c>
      <c r="M34" s="109">
        <v>0.38</v>
      </c>
      <c r="N34" s="109">
        <v>9.75</v>
      </c>
      <c r="O34" s="109"/>
      <c r="P34" s="110"/>
    </row>
    <row r="35" spans="1:16" ht="12.75">
      <c r="A35" s="101">
        <v>11</v>
      </c>
      <c r="B35" s="102">
        <v>3</v>
      </c>
      <c r="C35" s="102" t="s">
        <v>420</v>
      </c>
      <c r="D35" s="103" t="s">
        <v>419</v>
      </c>
      <c r="E35" s="102" t="s">
        <v>225</v>
      </c>
      <c r="F35" s="102"/>
      <c r="G35" s="102"/>
      <c r="H35" s="102"/>
      <c r="I35" s="102">
        <v>158.4</v>
      </c>
      <c r="J35" s="102">
        <v>4.95</v>
      </c>
      <c r="K35" s="102"/>
      <c r="L35" s="102">
        <v>67.4</v>
      </c>
      <c r="M35" s="102">
        <v>3.33</v>
      </c>
      <c r="N35" s="102">
        <v>234.08</v>
      </c>
      <c r="O35" s="102">
        <v>36.84</v>
      </c>
      <c r="P35" s="104"/>
    </row>
    <row r="36" spans="1:16" ht="12.75">
      <c r="A36" s="105"/>
      <c r="B36" s="106"/>
      <c r="C36" s="106"/>
      <c r="D36" s="107" t="s">
        <v>418</v>
      </c>
      <c r="E36" s="108">
        <v>0.047</v>
      </c>
      <c r="F36" s="109">
        <v>0.047</v>
      </c>
      <c r="G36" s="109">
        <v>0</v>
      </c>
      <c r="H36" s="109">
        <v>0.047</v>
      </c>
      <c r="I36" s="109">
        <v>7.44</v>
      </c>
      <c r="J36" s="109">
        <v>0.23</v>
      </c>
      <c r="K36" s="109"/>
      <c r="L36" s="109">
        <v>3.17</v>
      </c>
      <c r="M36" s="109">
        <v>0.16</v>
      </c>
      <c r="N36" s="109">
        <v>11</v>
      </c>
      <c r="O36" s="109">
        <v>1.73</v>
      </c>
      <c r="P36" s="110"/>
    </row>
    <row r="37" spans="1:16" ht="12.75">
      <c r="A37" s="101">
        <v>12</v>
      </c>
      <c r="B37" s="102">
        <v>3</v>
      </c>
      <c r="C37" s="102" t="s">
        <v>219</v>
      </c>
      <c r="D37" s="103" t="s">
        <v>220</v>
      </c>
      <c r="E37" s="102" t="s">
        <v>216</v>
      </c>
      <c r="F37" s="102"/>
      <c r="G37" s="102"/>
      <c r="H37" s="102"/>
      <c r="I37" s="102"/>
      <c r="J37" s="102"/>
      <c r="K37" s="102"/>
      <c r="L37" s="102">
        <v>2.6</v>
      </c>
      <c r="M37" s="102">
        <v>0.11</v>
      </c>
      <c r="N37" s="102">
        <v>2.71</v>
      </c>
      <c r="O37" s="102"/>
      <c r="P37" s="104"/>
    </row>
    <row r="38" spans="1:16" ht="12.75">
      <c r="A38" s="105"/>
      <c r="B38" s="106"/>
      <c r="C38" s="106"/>
      <c r="D38" s="107"/>
      <c r="E38" s="108">
        <v>4.8</v>
      </c>
      <c r="F38" s="109">
        <v>4.8</v>
      </c>
      <c r="G38" s="109">
        <v>0</v>
      </c>
      <c r="H38" s="109">
        <v>4.8</v>
      </c>
      <c r="I38" s="109"/>
      <c r="J38" s="109"/>
      <c r="K38" s="109"/>
      <c r="L38" s="109">
        <v>12.48</v>
      </c>
      <c r="M38" s="109">
        <v>0.53</v>
      </c>
      <c r="N38" s="109">
        <v>13.01</v>
      </c>
      <c r="O38" s="109"/>
      <c r="P38" s="110"/>
    </row>
    <row r="39" spans="1:16" ht="33.75">
      <c r="A39" s="101">
        <v>13</v>
      </c>
      <c r="B39" s="102">
        <v>3</v>
      </c>
      <c r="C39" s="102" t="s">
        <v>221</v>
      </c>
      <c r="D39" s="103" t="s">
        <v>422</v>
      </c>
      <c r="E39" s="102" t="s">
        <v>213</v>
      </c>
      <c r="F39" s="102"/>
      <c r="G39" s="102"/>
      <c r="H39" s="102"/>
      <c r="I39" s="102">
        <v>65.97</v>
      </c>
      <c r="J39" s="102">
        <v>5.15</v>
      </c>
      <c r="K39" s="102"/>
      <c r="L39" s="102"/>
      <c r="M39" s="102"/>
      <c r="N39" s="102">
        <v>71.12</v>
      </c>
      <c r="O39" s="102">
        <v>14.42</v>
      </c>
      <c r="P39" s="104"/>
    </row>
    <row r="40" spans="1:16" ht="12.75">
      <c r="A40" s="105"/>
      <c r="B40" s="106"/>
      <c r="C40" s="106"/>
      <c r="D40" s="107" t="s">
        <v>421</v>
      </c>
      <c r="E40" s="108">
        <v>0.45</v>
      </c>
      <c r="F40" s="109">
        <v>0.45</v>
      </c>
      <c r="G40" s="109">
        <v>0</v>
      </c>
      <c r="H40" s="109">
        <v>0.45</v>
      </c>
      <c r="I40" s="109">
        <v>29.69</v>
      </c>
      <c r="J40" s="109">
        <v>2.32</v>
      </c>
      <c r="K40" s="109"/>
      <c r="L40" s="109"/>
      <c r="M40" s="109"/>
      <c r="N40" s="109">
        <v>32.01</v>
      </c>
      <c r="O40" s="109">
        <v>6.49</v>
      </c>
      <c r="P40" s="110"/>
    </row>
    <row r="41" spans="1:16" ht="33.75">
      <c r="A41" s="101">
        <v>14</v>
      </c>
      <c r="B41" s="102">
        <v>3</v>
      </c>
      <c r="C41" s="102" t="s">
        <v>394</v>
      </c>
      <c r="D41" s="103" t="s">
        <v>393</v>
      </c>
      <c r="E41" s="102" t="s">
        <v>227</v>
      </c>
      <c r="F41" s="102"/>
      <c r="G41" s="102"/>
      <c r="H41" s="102"/>
      <c r="I41" s="102"/>
      <c r="J41" s="102"/>
      <c r="K41" s="102"/>
      <c r="L41" s="102">
        <v>28.17</v>
      </c>
      <c r="M41" s="102">
        <v>1.15</v>
      </c>
      <c r="N41" s="102">
        <v>29.32</v>
      </c>
      <c r="O41" s="102"/>
      <c r="P41" s="104"/>
    </row>
    <row r="42" spans="1:16" ht="12.75">
      <c r="A42" s="105"/>
      <c r="B42" s="106"/>
      <c r="C42" s="106"/>
      <c r="D42" s="107"/>
      <c r="E42" s="108">
        <v>1.4265</v>
      </c>
      <c r="F42" s="109">
        <v>1.4265</v>
      </c>
      <c r="G42" s="109">
        <v>0</v>
      </c>
      <c r="H42" s="109">
        <v>1.4265</v>
      </c>
      <c r="I42" s="109"/>
      <c r="J42" s="109"/>
      <c r="K42" s="109"/>
      <c r="L42" s="109">
        <v>40.18</v>
      </c>
      <c r="M42" s="109">
        <v>1.64</v>
      </c>
      <c r="N42" s="109">
        <v>41.82</v>
      </c>
      <c r="O42" s="109"/>
      <c r="P42" s="110"/>
    </row>
    <row r="43" spans="1:16" ht="12.75">
      <c r="A43" s="101">
        <v>15</v>
      </c>
      <c r="B43" s="102">
        <v>3</v>
      </c>
      <c r="C43" s="102" t="s">
        <v>420</v>
      </c>
      <c r="D43" s="103" t="s">
        <v>419</v>
      </c>
      <c r="E43" s="102" t="s">
        <v>225</v>
      </c>
      <c r="F43" s="102"/>
      <c r="G43" s="102"/>
      <c r="H43" s="102"/>
      <c r="I43" s="102">
        <v>158.4</v>
      </c>
      <c r="J43" s="102">
        <v>4.95</v>
      </c>
      <c r="K43" s="102"/>
      <c r="L43" s="102">
        <v>67.4</v>
      </c>
      <c r="M43" s="102">
        <v>3.33</v>
      </c>
      <c r="N43" s="102">
        <v>234.08</v>
      </c>
      <c r="O43" s="102">
        <v>36.84</v>
      </c>
      <c r="P43" s="104"/>
    </row>
    <row r="44" spans="1:16" ht="12.75">
      <c r="A44" s="105"/>
      <c r="B44" s="106"/>
      <c r="C44" s="106"/>
      <c r="D44" s="107" t="s">
        <v>418</v>
      </c>
      <c r="E44" s="108">
        <v>0.222</v>
      </c>
      <c r="F44" s="109">
        <v>0.222</v>
      </c>
      <c r="G44" s="109">
        <v>0</v>
      </c>
      <c r="H44" s="109">
        <v>0.222</v>
      </c>
      <c r="I44" s="109">
        <v>35.16</v>
      </c>
      <c r="J44" s="109">
        <v>1.1</v>
      </c>
      <c r="K44" s="109"/>
      <c r="L44" s="109">
        <v>14.96</v>
      </c>
      <c r="M44" s="109">
        <v>0.74</v>
      </c>
      <c r="N44" s="109">
        <v>51.96</v>
      </c>
      <c r="O44" s="109">
        <v>8.18</v>
      </c>
      <c r="P44" s="110"/>
    </row>
    <row r="45" spans="1:16" ht="12.75">
      <c r="A45" s="101">
        <v>16</v>
      </c>
      <c r="B45" s="102">
        <v>3</v>
      </c>
      <c r="C45" s="102" t="s">
        <v>219</v>
      </c>
      <c r="D45" s="103" t="s">
        <v>220</v>
      </c>
      <c r="E45" s="102" t="s">
        <v>216</v>
      </c>
      <c r="F45" s="102"/>
      <c r="G45" s="102"/>
      <c r="H45" s="102"/>
      <c r="I45" s="102"/>
      <c r="J45" s="102"/>
      <c r="K45" s="102"/>
      <c r="L45" s="102">
        <v>2.6</v>
      </c>
      <c r="M45" s="102">
        <v>0.11</v>
      </c>
      <c r="N45" s="102">
        <v>2.71</v>
      </c>
      <c r="O45" s="102"/>
      <c r="P45" s="104"/>
    </row>
    <row r="46" spans="1:16" ht="12.75">
      <c r="A46" s="105"/>
      <c r="B46" s="106"/>
      <c r="C46" s="106"/>
      <c r="D46" s="107"/>
      <c r="E46" s="108">
        <v>22.5</v>
      </c>
      <c r="F46" s="109">
        <v>22.5</v>
      </c>
      <c r="G46" s="109">
        <v>0</v>
      </c>
      <c r="H46" s="109">
        <v>22.5</v>
      </c>
      <c r="I46" s="109"/>
      <c r="J46" s="109"/>
      <c r="K46" s="109"/>
      <c r="L46" s="109">
        <v>58.5</v>
      </c>
      <c r="M46" s="109">
        <v>2.48</v>
      </c>
      <c r="N46" s="109">
        <v>60.98</v>
      </c>
      <c r="O46" s="109"/>
      <c r="P46" s="110"/>
    </row>
    <row r="47" spans="1:16" ht="12.75">
      <c r="A47" s="101">
        <v>17</v>
      </c>
      <c r="B47" s="102">
        <v>3</v>
      </c>
      <c r="C47" s="102" t="s">
        <v>223</v>
      </c>
      <c r="D47" s="103" t="s">
        <v>224</v>
      </c>
      <c r="E47" s="102" t="s">
        <v>225</v>
      </c>
      <c r="F47" s="102"/>
      <c r="G47" s="102"/>
      <c r="H47" s="102"/>
      <c r="I47" s="102">
        <v>59.78</v>
      </c>
      <c r="J47" s="102">
        <v>0.45</v>
      </c>
      <c r="K47" s="102"/>
      <c r="L47" s="102">
        <v>38.59</v>
      </c>
      <c r="M47" s="102">
        <v>3.01</v>
      </c>
      <c r="N47" s="102">
        <v>101.83</v>
      </c>
      <c r="O47" s="102">
        <v>12.15</v>
      </c>
      <c r="P47" s="104"/>
    </row>
    <row r="48" spans="1:16" ht="12.75">
      <c r="A48" s="105"/>
      <c r="B48" s="106"/>
      <c r="C48" s="106"/>
      <c r="D48" s="107" t="s">
        <v>417</v>
      </c>
      <c r="E48" s="108">
        <v>11.8</v>
      </c>
      <c r="F48" s="109">
        <v>11.8</v>
      </c>
      <c r="G48" s="109">
        <v>0</v>
      </c>
      <c r="H48" s="109">
        <v>11.8</v>
      </c>
      <c r="I48" s="109">
        <v>705.4</v>
      </c>
      <c r="J48" s="109">
        <v>5.31</v>
      </c>
      <c r="K48" s="109"/>
      <c r="L48" s="109">
        <v>455.36</v>
      </c>
      <c r="M48" s="109">
        <v>35.52</v>
      </c>
      <c r="N48" s="109">
        <v>1201.59</v>
      </c>
      <c r="O48" s="109">
        <v>143.37</v>
      </c>
      <c r="P48" s="110"/>
    </row>
    <row r="49" spans="1:16" ht="12.75">
      <c r="A49" s="101">
        <v>18</v>
      </c>
      <c r="B49" s="102">
        <v>3</v>
      </c>
      <c r="C49" s="102" t="s">
        <v>351</v>
      </c>
      <c r="D49" s="103" t="s">
        <v>350</v>
      </c>
      <c r="E49" s="102" t="s">
        <v>226</v>
      </c>
      <c r="F49" s="102"/>
      <c r="G49" s="102"/>
      <c r="H49" s="102"/>
      <c r="I49" s="102"/>
      <c r="J49" s="102"/>
      <c r="K49" s="102"/>
      <c r="L49" s="102">
        <v>2.5</v>
      </c>
      <c r="M49" s="102">
        <v>0.1</v>
      </c>
      <c r="N49" s="102">
        <v>2.6</v>
      </c>
      <c r="O49" s="102"/>
      <c r="P49" s="104"/>
    </row>
    <row r="50" spans="1:16" ht="12.75">
      <c r="A50" s="105"/>
      <c r="B50" s="106"/>
      <c r="C50" s="106"/>
      <c r="D50" s="107"/>
      <c r="E50" s="108">
        <v>1215</v>
      </c>
      <c r="F50" s="109">
        <v>1215</v>
      </c>
      <c r="G50" s="109">
        <v>0</v>
      </c>
      <c r="H50" s="109">
        <v>1215</v>
      </c>
      <c r="I50" s="109"/>
      <c r="J50" s="109"/>
      <c r="K50" s="109"/>
      <c r="L50" s="109">
        <v>3037.5</v>
      </c>
      <c r="M50" s="109">
        <v>121.5</v>
      </c>
      <c r="N50" s="109">
        <v>3159</v>
      </c>
      <c r="O50" s="109"/>
      <c r="P50" s="110"/>
    </row>
    <row r="51" spans="1:16" ht="12.75">
      <c r="A51" s="101">
        <v>19</v>
      </c>
      <c r="B51" s="102">
        <v>3</v>
      </c>
      <c r="C51" s="102" t="s">
        <v>349</v>
      </c>
      <c r="D51" s="103" t="s">
        <v>348</v>
      </c>
      <c r="E51" s="102" t="s">
        <v>227</v>
      </c>
      <c r="F51" s="102"/>
      <c r="G51" s="102"/>
      <c r="H51" s="102"/>
      <c r="I51" s="102"/>
      <c r="J51" s="102"/>
      <c r="K51" s="102"/>
      <c r="L51" s="102">
        <v>1.15</v>
      </c>
      <c r="M51" s="102">
        <v>0.05</v>
      </c>
      <c r="N51" s="102">
        <v>1.2</v>
      </c>
      <c r="O51" s="102"/>
      <c r="P51" s="104"/>
    </row>
    <row r="52" spans="1:16" ht="12.75">
      <c r="A52" s="105"/>
      <c r="B52" s="106"/>
      <c r="C52" s="106"/>
      <c r="D52" s="107"/>
      <c r="E52" s="108">
        <v>1270</v>
      </c>
      <c r="F52" s="109">
        <v>1270</v>
      </c>
      <c r="G52" s="109">
        <v>0</v>
      </c>
      <c r="H52" s="109">
        <v>1270</v>
      </c>
      <c r="I52" s="109"/>
      <c r="J52" s="109"/>
      <c r="K52" s="109"/>
      <c r="L52" s="109">
        <v>1460.5</v>
      </c>
      <c r="M52" s="109">
        <v>63.5</v>
      </c>
      <c r="N52" s="109">
        <v>1524</v>
      </c>
      <c r="O52" s="109"/>
      <c r="P52" s="110"/>
    </row>
    <row r="53" spans="1:16" ht="12.75">
      <c r="A53" s="101">
        <v>20</v>
      </c>
      <c r="B53" s="102">
        <v>3</v>
      </c>
      <c r="C53" s="102" t="s">
        <v>228</v>
      </c>
      <c r="D53" s="103" t="s">
        <v>229</v>
      </c>
      <c r="E53" s="102" t="s">
        <v>225</v>
      </c>
      <c r="F53" s="102"/>
      <c r="G53" s="102"/>
      <c r="H53" s="102"/>
      <c r="I53" s="102">
        <v>114.64</v>
      </c>
      <c r="J53" s="102">
        <v>0.88</v>
      </c>
      <c r="K53" s="102"/>
      <c r="L53" s="102">
        <v>86.74</v>
      </c>
      <c r="M53" s="102">
        <v>6.62</v>
      </c>
      <c r="N53" s="102">
        <v>208.88</v>
      </c>
      <c r="O53" s="102">
        <v>23.3</v>
      </c>
      <c r="P53" s="104"/>
    </row>
    <row r="54" spans="1:16" ht="12.75">
      <c r="A54" s="105"/>
      <c r="B54" s="106"/>
      <c r="C54" s="106"/>
      <c r="D54" s="107" t="s">
        <v>417</v>
      </c>
      <c r="E54" s="108">
        <v>9.41</v>
      </c>
      <c r="F54" s="109">
        <v>9.41</v>
      </c>
      <c r="G54" s="109">
        <v>0</v>
      </c>
      <c r="H54" s="109">
        <v>9.41</v>
      </c>
      <c r="I54" s="109">
        <v>1078.76</v>
      </c>
      <c r="J54" s="109">
        <v>8.28</v>
      </c>
      <c r="K54" s="109"/>
      <c r="L54" s="109">
        <v>816.22</v>
      </c>
      <c r="M54" s="109">
        <v>62.29</v>
      </c>
      <c r="N54" s="109">
        <v>1965.55</v>
      </c>
      <c r="O54" s="109">
        <v>219.25</v>
      </c>
      <c r="P54" s="110"/>
    </row>
    <row r="55" spans="1:16" ht="12.75">
      <c r="A55" s="101">
        <v>21</v>
      </c>
      <c r="B55" s="102">
        <v>3</v>
      </c>
      <c r="C55" s="102" t="s">
        <v>230</v>
      </c>
      <c r="D55" s="103" t="s">
        <v>231</v>
      </c>
      <c r="E55" s="102" t="s">
        <v>226</v>
      </c>
      <c r="F55" s="102"/>
      <c r="G55" s="102"/>
      <c r="H55" s="102"/>
      <c r="I55" s="102"/>
      <c r="J55" s="102"/>
      <c r="K55" s="102"/>
      <c r="L55" s="102">
        <v>5.42</v>
      </c>
      <c r="M55" s="102">
        <v>0.22</v>
      </c>
      <c r="N55" s="102">
        <v>5.64</v>
      </c>
      <c r="O55" s="102"/>
      <c r="P55" s="104"/>
    </row>
    <row r="56" spans="1:16" ht="12.75">
      <c r="A56" s="105"/>
      <c r="B56" s="106"/>
      <c r="C56" s="106"/>
      <c r="D56" s="107"/>
      <c r="E56" s="108">
        <v>740</v>
      </c>
      <c r="F56" s="109">
        <v>740</v>
      </c>
      <c r="G56" s="109">
        <v>0</v>
      </c>
      <c r="H56" s="109">
        <v>740</v>
      </c>
      <c r="I56" s="109"/>
      <c r="J56" s="109"/>
      <c r="K56" s="109"/>
      <c r="L56" s="109">
        <v>4010.8</v>
      </c>
      <c r="M56" s="109">
        <v>162.8</v>
      </c>
      <c r="N56" s="109">
        <v>4173.6</v>
      </c>
      <c r="O56" s="109"/>
      <c r="P56" s="110"/>
    </row>
    <row r="57" spans="1:16" ht="12.75">
      <c r="A57" s="101">
        <v>22</v>
      </c>
      <c r="B57" s="102">
        <v>3</v>
      </c>
      <c r="C57" s="102" t="s">
        <v>232</v>
      </c>
      <c r="D57" s="103" t="s">
        <v>233</v>
      </c>
      <c r="E57" s="102" t="s">
        <v>227</v>
      </c>
      <c r="F57" s="102"/>
      <c r="G57" s="102"/>
      <c r="H57" s="102"/>
      <c r="I57" s="102"/>
      <c r="J57" s="102"/>
      <c r="K57" s="102"/>
      <c r="L57" s="102">
        <v>1.56</v>
      </c>
      <c r="M57" s="102">
        <v>0.06</v>
      </c>
      <c r="N57" s="102">
        <v>1.62</v>
      </c>
      <c r="O57" s="102"/>
      <c r="P57" s="104"/>
    </row>
    <row r="58" spans="1:16" ht="12.75">
      <c r="A58" s="105"/>
      <c r="B58" s="106"/>
      <c r="C58" s="106"/>
      <c r="D58" s="107"/>
      <c r="E58" s="108">
        <v>580</v>
      </c>
      <c r="F58" s="109">
        <v>580</v>
      </c>
      <c r="G58" s="109">
        <v>0</v>
      </c>
      <c r="H58" s="109">
        <v>580</v>
      </c>
      <c r="I58" s="109"/>
      <c r="J58" s="109"/>
      <c r="K58" s="109"/>
      <c r="L58" s="109">
        <v>904.8</v>
      </c>
      <c r="M58" s="109">
        <v>34.8</v>
      </c>
      <c r="N58" s="109">
        <v>939.6</v>
      </c>
      <c r="O58" s="109"/>
      <c r="P58" s="110"/>
    </row>
    <row r="59" spans="1:16" ht="12.75">
      <c r="A59" s="101">
        <v>23</v>
      </c>
      <c r="B59" s="102">
        <v>3</v>
      </c>
      <c r="C59" s="102" t="s">
        <v>234</v>
      </c>
      <c r="D59" s="103" t="s">
        <v>235</v>
      </c>
      <c r="E59" s="102" t="s">
        <v>226</v>
      </c>
      <c r="F59" s="102"/>
      <c r="G59" s="102"/>
      <c r="H59" s="102"/>
      <c r="I59" s="102"/>
      <c r="J59" s="102"/>
      <c r="K59" s="102"/>
      <c r="L59" s="102">
        <v>6.05</v>
      </c>
      <c r="M59" s="102">
        <v>0.25</v>
      </c>
      <c r="N59" s="102">
        <v>6.3</v>
      </c>
      <c r="O59" s="102"/>
      <c r="P59" s="104"/>
    </row>
    <row r="60" spans="1:16" ht="12.75">
      <c r="A60" s="105"/>
      <c r="B60" s="106"/>
      <c r="C60" s="106"/>
      <c r="D60" s="107"/>
      <c r="E60" s="108">
        <v>190</v>
      </c>
      <c r="F60" s="109">
        <v>190</v>
      </c>
      <c r="G60" s="109">
        <v>0</v>
      </c>
      <c r="H60" s="109">
        <v>190</v>
      </c>
      <c r="I60" s="109"/>
      <c r="J60" s="109"/>
      <c r="K60" s="109"/>
      <c r="L60" s="109">
        <v>1149.5</v>
      </c>
      <c r="M60" s="109">
        <v>47.5</v>
      </c>
      <c r="N60" s="109">
        <v>1197</v>
      </c>
      <c r="O60" s="109"/>
      <c r="P60" s="110"/>
    </row>
    <row r="61" spans="1:16" ht="12.75">
      <c r="A61" s="101">
        <v>24</v>
      </c>
      <c r="B61" s="102">
        <v>3</v>
      </c>
      <c r="C61" s="102" t="s">
        <v>236</v>
      </c>
      <c r="D61" s="103" t="s">
        <v>237</v>
      </c>
      <c r="E61" s="102" t="s">
        <v>227</v>
      </c>
      <c r="F61" s="102"/>
      <c r="G61" s="102"/>
      <c r="H61" s="102"/>
      <c r="I61" s="102"/>
      <c r="J61" s="102"/>
      <c r="K61" s="102"/>
      <c r="L61" s="102">
        <v>2.15</v>
      </c>
      <c r="M61" s="102">
        <v>0.09</v>
      </c>
      <c r="N61" s="102">
        <v>2.24</v>
      </c>
      <c r="O61" s="102"/>
      <c r="P61" s="104"/>
    </row>
    <row r="62" spans="1:16" ht="12.75">
      <c r="A62" s="105"/>
      <c r="B62" s="106"/>
      <c r="C62" s="106"/>
      <c r="D62" s="107"/>
      <c r="E62" s="108">
        <v>170</v>
      </c>
      <c r="F62" s="109">
        <v>170</v>
      </c>
      <c r="G62" s="109">
        <v>0</v>
      </c>
      <c r="H62" s="109">
        <v>170</v>
      </c>
      <c r="I62" s="109"/>
      <c r="J62" s="109"/>
      <c r="K62" s="109"/>
      <c r="L62" s="109">
        <v>365.5</v>
      </c>
      <c r="M62" s="109">
        <v>15.3</v>
      </c>
      <c r="N62" s="109">
        <v>380.8</v>
      </c>
      <c r="O62" s="109"/>
      <c r="P62" s="110"/>
    </row>
    <row r="63" spans="1:16" ht="12.75">
      <c r="A63" s="101">
        <v>25</v>
      </c>
      <c r="B63" s="102">
        <v>3</v>
      </c>
      <c r="C63" s="102" t="s">
        <v>347</v>
      </c>
      <c r="D63" s="103" t="s">
        <v>346</v>
      </c>
      <c r="E63" s="102" t="s">
        <v>226</v>
      </c>
      <c r="F63" s="102"/>
      <c r="G63" s="102"/>
      <c r="H63" s="102"/>
      <c r="I63" s="102"/>
      <c r="J63" s="102"/>
      <c r="K63" s="102"/>
      <c r="L63" s="102">
        <v>12.44</v>
      </c>
      <c r="M63" s="102">
        <v>0.51</v>
      </c>
      <c r="N63" s="102">
        <v>12.95</v>
      </c>
      <c r="O63" s="102"/>
      <c r="P63" s="104"/>
    </row>
    <row r="64" spans="1:16" ht="12.75">
      <c r="A64" s="105"/>
      <c r="B64" s="106"/>
      <c r="C64" s="106"/>
      <c r="D64" s="107"/>
      <c r="E64" s="108">
        <v>40</v>
      </c>
      <c r="F64" s="109">
        <v>40</v>
      </c>
      <c r="G64" s="109">
        <v>0</v>
      </c>
      <c r="H64" s="109">
        <v>40</v>
      </c>
      <c r="I64" s="109"/>
      <c r="J64" s="109"/>
      <c r="K64" s="109"/>
      <c r="L64" s="109">
        <v>497.6</v>
      </c>
      <c r="M64" s="109">
        <v>20.4</v>
      </c>
      <c r="N64" s="109">
        <v>518</v>
      </c>
      <c r="O64" s="109"/>
      <c r="P64" s="110"/>
    </row>
    <row r="65" spans="1:16" ht="12.75">
      <c r="A65" s="101">
        <v>26</v>
      </c>
      <c r="B65" s="102">
        <v>3</v>
      </c>
      <c r="C65" s="102" t="s">
        <v>345</v>
      </c>
      <c r="D65" s="103" t="s">
        <v>344</v>
      </c>
      <c r="E65" s="102" t="s">
        <v>227</v>
      </c>
      <c r="F65" s="102"/>
      <c r="G65" s="102"/>
      <c r="H65" s="102"/>
      <c r="I65" s="102"/>
      <c r="J65" s="102"/>
      <c r="K65" s="102"/>
      <c r="L65" s="102">
        <v>6.9</v>
      </c>
      <c r="M65" s="102">
        <v>0.28</v>
      </c>
      <c r="N65" s="102">
        <v>7.18</v>
      </c>
      <c r="O65" s="102"/>
      <c r="P65" s="104"/>
    </row>
    <row r="66" spans="1:16" ht="12.75">
      <c r="A66" s="105"/>
      <c r="B66" s="106"/>
      <c r="C66" s="106"/>
      <c r="D66" s="107"/>
      <c r="E66" s="108">
        <v>44</v>
      </c>
      <c r="F66" s="109">
        <v>44</v>
      </c>
      <c r="G66" s="109">
        <v>0</v>
      </c>
      <c r="H66" s="109">
        <v>44</v>
      </c>
      <c r="I66" s="109"/>
      <c r="J66" s="109"/>
      <c r="K66" s="109"/>
      <c r="L66" s="109">
        <v>303.6</v>
      </c>
      <c r="M66" s="109">
        <v>12.32</v>
      </c>
      <c r="N66" s="109">
        <v>315.92</v>
      </c>
      <c r="O66" s="109"/>
      <c r="P66" s="110"/>
    </row>
    <row r="67" spans="1:16" ht="22.5">
      <c r="A67" s="101">
        <v>27</v>
      </c>
      <c r="B67" s="102">
        <v>3</v>
      </c>
      <c r="C67" s="102" t="s">
        <v>310</v>
      </c>
      <c r="D67" s="103" t="s">
        <v>311</v>
      </c>
      <c r="E67" s="102" t="s">
        <v>225</v>
      </c>
      <c r="F67" s="102"/>
      <c r="G67" s="102"/>
      <c r="H67" s="102"/>
      <c r="I67" s="102">
        <v>68.31</v>
      </c>
      <c r="J67" s="102"/>
      <c r="K67" s="102"/>
      <c r="L67" s="102"/>
      <c r="M67" s="102"/>
      <c r="N67" s="102">
        <v>68.31</v>
      </c>
      <c r="O67" s="102">
        <v>14.93</v>
      </c>
      <c r="P67" s="104"/>
    </row>
    <row r="68" spans="1:16" ht="12.75">
      <c r="A68" s="105"/>
      <c r="B68" s="106"/>
      <c r="C68" s="106"/>
      <c r="D68" s="107" t="s">
        <v>416</v>
      </c>
      <c r="E68" s="108">
        <v>90.05</v>
      </c>
      <c r="F68" s="109">
        <v>90.05</v>
      </c>
      <c r="G68" s="109">
        <v>0</v>
      </c>
      <c r="H68" s="109">
        <v>90.05</v>
      </c>
      <c r="I68" s="109">
        <v>6151.32</v>
      </c>
      <c r="J68" s="109"/>
      <c r="K68" s="109"/>
      <c r="L68" s="109"/>
      <c r="M68" s="109"/>
      <c r="N68" s="109">
        <v>6151.32</v>
      </c>
      <c r="O68" s="109">
        <v>1344.45</v>
      </c>
      <c r="P68" s="110"/>
    </row>
    <row r="69" spans="1:16" ht="12.75">
      <c r="A69" s="101">
        <v>28</v>
      </c>
      <c r="B69" s="102">
        <v>3</v>
      </c>
      <c r="C69" s="102" t="s">
        <v>238</v>
      </c>
      <c r="D69" s="103" t="s">
        <v>239</v>
      </c>
      <c r="E69" s="102" t="s">
        <v>226</v>
      </c>
      <c r="F69" s="102"/>
      <c r="G69" s="102"/>
      <c r="H69" s="102"/>
      <c r="I69" s="102"/>
      <c r="J69" s="102"/>
      <c r="K69" s="102"/>
      <c r="L69" s="102">
        <v>0.83</v>
      </c>
      <c r="M69" s="102">
        <v>0.03</v>
      </c>
      <c r="N69" s="102">
        <v>0.86</v>
      </c>
      <c r="O69" s="102"/>
      <c r="P69" s="104"/>
    </row>
    <row r="70" spans="1:16" ht="12.75">
      <c r="A70" s="105"/>
      <c r="B70" s="106"/>
      <c r="C70" s="106"/>
      <c r="D70" s="107"/>
      <c r="E70" s="108">
        <v>9005</v>
      </c>
      <c r="F70" s="109">
        <v>9005</v>
      </c>
      <c r="G70" s="109">
        <v>0</v>
      </c>
      <c r="H70" s="109">
        <v>9005</v>
      </c>
      <c r="I70" s="109"/>
      <c r="J70" s="109"/>
      <c r="K70" s="109"/>
      <c r="L70" s="109">
        <v>7474.15</v>
      </c>
      <c r="M70" s="109">
        <v>270.15</v>
      </c>
      <c r="N70" s="109">
        <v>7744.3</v>
      </c>
      <c r="O70" s="109"/>
      <c r="P70" s="110"/>
    </row>
    <row r="71" spans="1:16" ht="12.75">
      <c r="A71" s="101">
        <v>29</v>
      </c>
      <c r="B71" s="102">
        <v>3</v>
      </c>
      <c r="C71" s="102" t="s">
        <v>381</v>
      </c>
      <c r="D71" s="103" t="s">
        <v>380</v>
      </c>
      <c r="E71" s="102" t="s">
        <v>379</v>
      </c>
      <c r="F71" s="102"/>
      <c r="G71" s="102"/>
      <c r="H71" s="102"/>
      <c r="I71" s="102">
        <v>64.35</v>
      </c>
      <c r="J71" s="102"/>
      <c r="K71" s="102"/>
      <c r="L71" s="102"/>
      <c r="M71" s="102"/>
      <c r="N71" s="102">
        <v>64.35</v>
      </c>
      <c r="O71" s="102">
        <v>12.69</v>
      </c>
      <c r="P71" s="104"/>
    </row>
    <row r="72" spans="1:16" ht="12.75">
      <c r="A72" s="105"/>
      <c r="B72" s="106"/>
      <c r="C72" s="106"/>
      <c r="D72" s="107" t="s">
        <v>414</v>
      </c>
      <c r="E72" s="108">
        <v>5.95</v>
      </c>
      <c r="F72" s="109">
        <v>5.95</v>
      </c>
      <c r="G72" s="109">
        <v>0</v>
      </c>
      <c r="H72" s="109">
        <v>5.95</v>
      </c>
      <c r="I72" s="109">
        <v>382.88</v>
      </c>
      <c r="J72" s="109"/>
      <c r="K72" s="109"/>
      <c r="L72" s="109"/>
      <c r="M72" s="109"/>
      <c r="N72" s="109">
        <v>382.88</v>
      </c>
      <c r="O72" s="109">
        <v>75.51</v>
      </c>
      <c r="P72" s="110"/>
    </row>
    <row r="73" spans="1:16" ht="12.75">
      <c r="A73" s="101">
        <v>30</v>
      </c>
      <c r="B73" s="102">
        <v>3</v>
      </c>
      <c r="C73" s="102" t="s">
        <v>238</v>
      </c>
      <c r="D73" s="103" t="s">
        <v>239</v>
      </c>
      <c r="E73" s="102" t="s">
        <v>226</v>
      </c>
      <c r="F73" s="102"/>
      <c r="G73" s="102"/>
      <c r="H73" s="102"/>
      <c r="I73" s="102"/>
      <c r="J73" s="102"/>
      <c r="K73" s="102"/>
      <c r="L73" s="102">
        <v>0.83</v>
      </c>
      <c r="M73" s="102">
        <v>0.03</v>
      </c>
      <c r="N73" s="102">
        <v>0.86</v>
      </c>
      <c r="O73" s="102"/>
      <c r="P73" s="104"/>
    </row>
    <row r="74" spans="1:16" ht="12.75">
      <c r="A74" s="105"/>
      <c r="B74" s="106"/>
      <c r="C74" s="106"/>
      <c r="D74" s="107"/>
      <c r="E74" s="108">
        <v>595</v>
      </c>
      <c r="F74" s="109">
        <v>595</v>
      </c>
      <c r="G74" s="109">
        <v>0</v>
      </c>
      <c r="H74" s="109">
        <v>595</v>
      </c>
      <c r="I74" s="109"/>
      <c r="J74" s="109"/>
      <c r="K74" s="109"/>
      <c r="L74" s="109">
        <v>493.85</v>
      </c>
      <c r="M74" s="109">
        <v>17.85</v>
      </c>
      <c r="N74" s="109">
        <v>511.7</v>
      </c>
      <c r="O74" s="109"/>
      <c r="P74" s="110"/>
    </row>
    <row r="75" spans="1:16" ht="12.75">
      <c r="A75" s="101">
        <v>31</v>
      </c>
      <c r="B75" s="102">
        <v>3</v>
      </c>
      <c r="C75" s="102" t="s">
        <v>312</v>
      </c>
      <c r="D75" s="103" t="s">
        <v>313</v>
      </c>
      <c r="E75" s="102" t="s">
        <v>314</v>
      </c>
      <c r="F75" s="102"/>
      <c r="G75" s="102"/>
      <c r="H75" s="102"/>
      <c r="I75" s="102">
        <v>58.06</v>
      </c>
      <c r="J75" s="102"/>
      <c r="K75" s="102"/>
      <c r="L75" s="102"/>
      <c r="M75" s="102"/>
      <c r="N75" s="102">
        <v>58.06</v>
      </c>
      <c r="O75" s="102">
        <v>12.69</v>
      </c>
      <c r="P75" s="104"/>
    </row>
    <row r="76" spans="1:16" ht="12.75">
      <c r="A76" s="105"/>
      <c r="B76" s="106"/>
      <c r="C76" s="106"/>
      <c r="D76" s="107" t="s">
        <v>255</v>
      </c>
      <c r="E76" s="108">
        <v>18.9</v>
      </c>
      <c r="F76" s="109">
        <v>18.9</v>
      </c>
      <c r="G76" s="109">
        <v>0</v>
      </c>
      <c r="H76" s="109">
        <v>18.9</v>
      </c>
      <c r="I76" s="109">
        <v>1097.33</v>
      </c>
      <c r="J76" s="109"/>
      <c r="K76" s="109"/>
      <c r="L76" s="109"/>
      <c r="M76" s="109"/>
      <c r="N76" s="109">
        <v>1097.33</v>
      </c>
      <c r="O76" s="109">
        <v>239.84</v>
      </c>
      <c r="P76" s="110"/>
    </row>
    <row r="77" spans="1:16" ht="22.5">
      <c r="A77" s="101">
        <v>32</v>
      </c>
      <c r="B77" s="102">
        <v>3</v>
      </c>
      <c r="C77" s="102" t="s">
        <v>242</v>
      </c>
      <c r="D77" s="103" t="s">
        <v>243</v>
      </c>
      <c r="E77" s="102" t="s">
        <v>227</v>
      </c>
      <c r="F77" s="102"/>
      <c r="G77" s="102"/>
      <c r="H77" s="102"/>
      <c r="I77" s="102"/>
      <c r="J77" s="102"/>
      <c r="K77" s="102"/>
      <c r="L77" s="102">
        <v>11.16</v>
      </c>
      <c r="M77" s="102">
        <v>0.46</v>
      </c>
      <c r="N77" s="102">
        <v>11.62</v>
      </c>
      <c r="O77" s="102"/>
      <c r="P77" s="104"/>
    </row>
    <row r="78" spans="1:16" ht="12.75">
      <c r="A78" s="105"/>
      <c r="B78" s="106"/>
      <c r="C78" s="106"/>
      <c r="D78" s="107"/>
      <c r="E78" s="108">
        <v>189</v>
      </c>
      <c r="F78" s="109">
        <v>189</v>
      </c>
      <c r="G78" s="109">
        <v>0</v>
      </c>
      <c r="H78" s="109">
        <v>189</v>
      </c>
      <c r="I78" s="109"/>
      <c r="J78" s="109"/>
      <c r="K78" s="109"/>
      <c r="L78" s="109">
        <v>2109.24</v>
      </c>
      <c r="M78" s="109">
        <v>86.94</v>
      </c>
      <c r="N78" s="109">
        <v>2196.18</v>
      </c>
      <c r="O78" s="109"/>
      <c r="P78" s="110"/>
    </row>
    <row r="79" spans="1:16" ht="22.5">
      <c r="A79" s="101">
        <v>33</v>
      </c>
      <c r="B79" s="102">
        <v>3</v>
      </c>
      <c r="C79" s="102" t="s">
        <v>244</v>
      </c>
      <c r="D79" s="103" t="s">
        <v>245</v>
      </c>
      <c r="E79" s="102" t="s">
        <v>227</v>
      </c>
      <c r="F79" s="102"/>
      <c r="G79" s="102"/>
      <c r="H79" s="102"/>
      <c r="I79" s="102"/>
      <c r="J79" s="102"/>
      <c r="K79" s="102"/>
      <c r="L79" s="102">
        <v>7.75</v>
      </c>
      <c r="M79" s="102">
        <v>0.32</v>
      </c>
      <c r="N79" s="102">
        <v>8.07</v>
      </c>
      <c r="O79" s="102"/>
      <c r="P79" s="104"/>
    </row>
    <row r="80" spans="1:16" ht="12.75">
      <c r="A80" s="105"/>
      <c r="B80" s="106"/>
      <c r="C80" s="106"/>
      <c r="D80" s="107"/>
      <c r="E80" s="108">
        <v>189</v>
      </c>
      <c r="F80" s="109">
        <v>189</v>
      </c>
      <c r="G80" s="109">
        <v>0</v>
      </c>
      <c r="H80" s="109">
        <v>189</v>
      </c>
      <c r="I80" s="109"/>
      <c r="J80" s="109"/>
      <c r="K80" s="109"/>
      <c r="L80" s="109">
        <v>1464.75</v>
      </c>
      <c r="M80" s="109">
        <v>60.48</v>
      </c>
      <c r="N80" s="109">
        <v>1525.23</v>
      </c>
      <c r="O80" s="109"/>
      <c r="P80" s="110"/>
    </row>
    <row r="81" spans="1:16" ht="22.5">
      <c r="A81" s="101">
        <v>34</v>
      </c>
      <c r="B81" s="102">
        <v>3</v>
      </c>
      <c r="C81" s="102" t="s">
        <v>315</v>
      </c>
      <c r="D81" s="103" t="s">
        <v>316</v>
      </c>
      <c r="E81" s="102" t="s">
        <v>317</v>
      </c>
      <c r="F81" s="102"/>
      <c r="G81" s="102"/>
      <c r="H81" s="102"/>
      <c r="I81" s="102">
        <v>328.27</v>
      </c>
      <c r="J81" s="102"/>
      <c r="K81" s="102"/>
      <c r="L81" s="102"/>
      <c r="M81" s="102"/>
      <c r="N81" s="102">
        <v>328.27</v>
      </c>
      <c r="O81" s="102">
        <v>64.74</v>
      </c>
      <c r="P81" s="104"/>
    </row>
    <row r="82" spans="1:16" ht="12.75">
      <c r="A82" s="105"/>
      <c r="B82" s="106"/>
      <c r="C82" s="106"/>
      <c r="D82" s="107" t="s">
        <v>247</v>
      </c>
      <c r="E82" s="108">
        <v>1.89</v>
      </c>
      <c r="F82" s="109">
        <v>1.89</v>
      </c>
      <c r="G82" s="109">
        <v>0</v>
      </c>
      <c r="H82" s="109">
        <v>1.89</v>
      </c>
      <c r="I82" s="109">
        <v>620.43</v>
      </c>
      <c r="J82" s="109"/>
      <c r="K82" s="109"/>
      <c r="L82" s="109"/>
      <c r="M82" s="109"/>
      <c r="N82" s="109">
        <v>620.43</v>
      </c>
      <c r="O82" s="109">
        <v>122.36</v>
      </c>
      <c r="P82" s="110"/>
    </row>
    <row r="83" spans="1:16" ht="22.5">
      <c r="A83" s="101">
        <v>35</v>
      </c>
      <c r="B83" s="102">
        <v>3</v>
      </c>
      <c r="C83" s="102" t="s">
        <v>260</v>
      </c>
      <c r="D83" s="103" t="s">
        <v>261</v>
      </c>
      <c r="E83" s="102" t="s">
        <v>227</v>
      </c>
      <c r="F83" s="102"/>
      <c r="G83" s="102"/>
      <c r="H83" s="102"/>
      <c r="I83" s="102"/>
      <c r="J83" s="102"/>
      <c r="K83" s="102"/>
      <c r="L83" s="102">
        <v>19.01</v>
      </c>
      <c r="M83" s="102">
        <v>0.78</v>
      </c>
      <c r="N83" s="102">
        <v>19.79</v>
      </c>
      <c r="O83" s="102"/>
      <c r="P83" s="104"/>
    </row>
    <row r="84" spans="1:16" ht="12.75">
      <c r="A84" s="105"/>
      <c r="B84" s="106"/>
      <c r="C84" s="106"/>
      <c r="D84" s="107"/>
      <c r="E84" s="108">
        <v>189</v>
      </c>
      <c r="F84" s="109">
        <v>189</v>
      </c>
      <c r="G84" s="109">
        <v>0</v>
      </c>
      <c r="H84" s="109">
        <v>189</v>
      </c>
      <c r="I84" s="109"/>
      <c r="J84" s="109"/>
      <c r="K84" s="109"/>
      <c r="L84" s="109">
        <v>3592.89</v>
      </c>
      <c r="M84" s="109">
        <v>147.42</v>
      </c>
      <c r="N84" s="109">
        <v>3740.31</v>
      </c>
      <c r="O84" s="109"/>
      <c r="P84" s="110"/>
    </row>
    <row r="85" spans="1:16" ht="22.5">
      <c r="A85" s="101">
        <v>36</v>
      </c>
      <c r="B85" s="102">
        <v>3</v>
      </c>
      <c r="C85" s="102" t="s">
        <v>246</v>
      </c>
      <c r="D85" s="103" t="s">
        <v>355</v>
      </c>
      <c r="E85" s="102" t="s">
        <v>227</v>
      </c>
      <c r="F85" s="102"/>
      <c r="G85" s="102"/>
      <c r="H85" s="102"/>
      <c r="I85" s="102">
        <v>32.2</v>
      </c>
      <c r="J85" s="102"/>
      <c r="K85" s="102"/>
      <c r="L85" s="102"/>
      <c r="M85" s="102"/>
      <c r="N85" s="102">
        <v>32.2</v>
      </c>
      <c r="O85" s="102">
        <v>6.35</v>
      </c>
      <c r="P85" s="104"/>
    </row>
    <row r="86" spans="1:16" ht="12.75">
      <c r="A86" s="105"/>
      <c r="B86" s="106"/>
      <c r="C86" s="106"/>
      <c r="D86" s="107" t="s">
        <v>247</v>
      </c>
      <c r="E86" s="108">
        <v>12</v>
      </c>
      <c r="F86" s="109">
        <v>12</v>
      </c>
      <c r="G86" s="109">
        <v>0</v>
      </c>
      <c r="H86" s="109">
        <v>12</v>
      </c>
      <c r="I86" s="109">
        <v>386.4</v>
      </c>
      <c r="J86" s="109"/>
      <c r="K86" s="109"/>
      <c r="L86" s="109"/>
      <c r="M86" s="109"/>
      <c r="N86" s="109">
        <v>386.4</v>
      </c>
      <c r="O86" s="109">
        <v>76.2</v>
      </c>
      <c r="P86" s="110"/>
    </row>
    <row r="87" spans="1:16" ht="22.5">
      <c r="A87" s="101">
        <v>37</v>
      </c>
      <c r="B87" s="102">
        <v>3</v>
      </c>
      <c r="C87" s="102" t="s">
        <v>248</v>
      </c>
      <c r="D87" s="103" t="s">
        <v>249</v>
      </c>
      <c r="E87" s="102" t="s">
        <v>250</v>
      </c>
      <c r="F87" s="102"/>
      <c r="G87" s="102"/>
      <c r="H87" s="102"/>
      <c r="I87" s="102"/>
      <c r="J87" s="102"/>
      <c r="K87" s="102"/>
      <c r="L87" s="102">
        <v>252.73</v>
      </c>
      <c r="M87" s="102">
        <v>5.05</v>
      </c>
      <c r="N87" s="102">
        <v>257.78</v>
      </c>
      <c r="O87" s="102"/>
      <c r="P87" s="104"/>
    </row>
    <row r="88" spans="1:16" ht="12.75">
      <c r="A88" s="105"/>
      <c r="B88" s="106"/>
      <c r="C88" s="106" t="s">
        <v>356</v>
      </c>
      <c r="D88" s="107"/>
      <c r="E88" s="108">
        <v>10</v>
      </c>
      <c r="F88" s="109">
        <v>10</v>
      </c>
      <c r="G88" s="109">
        <v>0</v>
      </c>
      <c r="H88" s="109">
        <v>10</v>
      </c>
      <c r="I88" s="109"/>
      <c r="J88" s="109"/>
      <c r="K88" s="109"/>
      <c r="L88" s="109">
        <v>2527.3</v>
      </c>
      <c r="M88" s="109">
        <v>50.5</v>
      </c>
      <c r="N88" s="109">
        <v>2577.8</v>
      </c>
      <c r="O88" s="109"/>
      <c r="P88" s="110"/>
    </row>
    <row r="89" spans="1:16" ht="12.75">
      <c r="A89" s="101">
        <v>38</v>
      </c>
      <c r="B89" s="102">
        <v>3</v>
      </c>
      <c r="C89" s="102" t="s">
        <v>342</v>
      </c>
      <c r="D89" s="103" t="s">
        <v>341</v>
      </c>
      <c r="E89" s="102" t="s">
        <v>227</v>
      </c>
      <c r="F89" s="102"/>
      <c r="G89" s="102"/>
      <c r="H89" s="102"/>
      <c r="I89" s="102"/>
      <c r="J89" s="102"/>
      <c r="K89" s="102"/>
      <c r="L89" s="102">
        <v>7205.25</v>
      </c>
      <c r="M89" s="102">
        <v>144.11</v>
      </c>
      <c r="N89" s="102">
        <v>7349.36</v>
      </c>
      <c r="O89" s="102"/>
      <c r="P89" s="104"/>
    </row>
    <row r="90" spans="1:16" ht="12.75">
      <c r="A90" s="105"/>
      <c r="B90" s="106"/>
      <c r="C90" s="106" t="s">
        <v>356</v>
      </c>
      <c r="D90" s="107"/>
      <c r="E90" s="108">
        <v>1</v>
      </c>
      <c r="F90" s="109">
        <v>1</v>
      </c>
      <c r="G90" s="109">
        <v>0</v>
      </c>
      <c r="H90" s="109">
        <v>1</v>
      </c>
      <c r="I90" s="109"/>
      <c r="J90" s="109"/>
      <c r="K90" s="109"/>
      <c r="L90" s="109">
        <v>7205.25</v>
      </c>
      <c r="M90" s="109">
        <v>144.11</v>
      </c>
      <c r="N90" s="109">
        <v>7349.36</v>
      </c>
      <c r="O90" s="109"/>
      <c r="P90" s="110"/>
    </row>
    <row r="91" spans="1:16" ht="12.75">
      <c r="A91" s="101">
        <v>39</v>
      </c>
      <c r="B91" s="102">
        <v>3</v>
      </c>
      <c r="C91" s="102" t="s">
        <v>340</v>
      </c>
      <c r="D91" s="103" t="s">
        <v>339</v>
      </c>
      <c r="E91" s="102" t="s">
        <v>227</v>
      </c>
      <c r="F91" s="102"/>
      <c r="G91" s="102"/>
      <c r="H91" s="102"/>
      <c r="I91" s="102"/>
      <c r="J91" s="102"/>
      <c r="K91" s="102"/>
      <c r="L91" s="102">
        <v>1591.2</v>
      </c>
      <c r="M91" s="102">
        <v>31.82</v>
      </c>
      <c r="N91" s="102">
        <v>1623.02</v>
      </c>
      <c r="O91" s="102"/>
      <c r="P91" s="104"/>
    </row>
    <row r="92" spans="1:16" ht="12.75">
      <c r="A92" s="105"/>
      <c r="B92" s="106"/>
      <c r="C92" s="106" t="s">
        <v>356</v>
      </c>
      <c r="D92" s="107"/>
      <c r="E92" s="108">
        <v>1</v>
      </c>
      <c r="F92" s="109">
        <v>1</v>
      </c>
      <c r="G92" s="109">
        <v>0</v>
      </c>
      <c r="H92" s="109">
        <v>1</v>
      </c>
      <c r="I92" s="109"/>
      <c r="J92" s="109"/>
      <c r="K92" s="109"/>
      <c r="L92" s="109">
        <v>1591.2</v>
      </c>
      <c r="M92" s="109">
        <v>31.82</v>
      </c>
      <c r="N92" s="109">
        <v>1623.02</v>
      </c>
      <c r="O92" s="109"/>
      <c r="P92" s="110"/>
    </row>
    <row r="93" spans="1:16" ht="22.5">
      <c r="A93" s="101">
        <v>40</v>
      </c>
      <c r="B93" s="102">
        <v>3</v>
      </c>
      <c r="C93" s="102" t="s">
        <v>260</v>
      </c>
      <c r="D93" s="103" t="s">
        <v>261</v>
      </c>
      <c r="E93" s="102" t="s">
        <v>227</v>
      </c>
      <c r="F93" s="102"/>
      <c r="G93" s="102"/>
      <c r="H93" s="102"/>
      <c r="I93" s="102"/>
      <c r="J93" s="102"/>
      <c r="K93" s="102"/>
      <c r="L93" s="102">
        <v>19.01</v>
      </c>
      <c r="M93" s="102">
        <v>0.78</v>
      </c>
      <c r="N93" s="102">
        <v>19.79</v>
      </c>
      <c r="O93" s="102"/>
      <c r="P93" s="104"/>
    </row>
    <row r="94" spans="1:16" ht="12.75">
      <c r="A94" s="105"/>
      <c r="B94" s="106"/>
      <c r="C94" s="106"/>
      <c r="D94" s="107"/>
      <c r="E94" s="108">
        <v>1</v>
      </c>
      <c r="F94" s="109">
        <v>1</v>
      </c>
      <c r="G94" s="109">
        <v>0</v>
      </c>
      <c r="H94" s="109">
        <v>1</v>
      </c>
      <c r="I94" s="109"/>
      <c r="J94" s="109"/>
      <c r="K94" s="109"/>
      <c r="L94" s="109">
        <v>19.01</v>
      </c>
      <c r="M94" s="109">
        <v>0.78</v>
      </c>
      <c r="N94" s="109">
        <v>19.79</v>
      </c>
      <c r="O94" s="109"/>
      <c r="P94" s="110"/>
    </row>
    <row r="95" spans="1:16" ht="12.75">
      <c r="A95" s="101">
        <v>41</v>
      </c>
      <c r="B95" s="102">
        <v>3</v>
      </c>
      <c r="C95" s="102" t="s">
        <v>378</v>
      </c>
      <c r="D95" s="103" t="s">
        <v>377</v>
      </c>
      <c r="E95" s="102" t="s">
        <v>227</v>
      </c>
      <c r="F95" s="102"/>
      <c r="G95" s="102"/>
      <c r="H95" s="102"/>
      <c r="I95" s="102"/>
      <c r="J95" s="102"/>
      <c r="K95" s="102"/>
      <c r="L95" s="102">
        <v>51.3</v>
      </c>
      <c r="M95" s="102">
        <v>2.1</v>
      </c>
      <c r="N95" s="102">
        <v>53.4</v>
      </c>
      <c r="O95" s="102"/>
      <c r="P95" s="104"/>
    </row>
    <row r="96" spans="1:16" ht="12.75">
      <c r="A96" s="105"/>
      <c r="B96" s="106"/>
      <c r="C96" s="106"/>
      <c r="D96" s="107"/>
      <c r="E96" s="108">
        <v>6</v>
      </c>
      <c r="F96" s="109">
        <v>6</v>
      </c>
      <c r="G96" s="109">
        <v>0</v>
      </c>
      <c r="H96" s="109">
        <v>6</v>
      </c>
      <c r="I96" s="109"/>
      <c r="J96" s="109"/>
      <c r="K96" s="109"/>
      <c r="L96" s="109">
        <v>307.8</v>
      </c>
      <c r="M96" s="109">
        <v>12.6</v>
      </c>
      <c r="N96" s="109">
        <v>320.4</v>
      </c>
      <c r="O96" s="109"/>
      <c r="P96" s="110"/>
    </row>
    <row r="97" spans="1:16" ht="22.5">
      <c r="A97" s="101">
        <v>42</v>
      </c>
      <c r="B97" s="102">
        <v>3</v>
      </c>
      <c r="C97" s="102" t="s">
        <v>254</v>
      </c>
      <c r="D97" s="103" t="s">
        <v>357</v>
      </c>
      <c r="E97" s="102" t="s">
        <v>227</v>
      </c>
      <c r="F97" s="102"/>
      <c r="G97" s="102"/>
      <c r="H97" s="102"/>
      <c r="I97" s="102">
        <v>0.78</v>
      </c>
      <c r="J97" s="102"/>
      <c r="K97" s="102"/>
      <c r="L97" s="102"/>
      <c r="M97" s="102"/>
      <c r="N97" s="102">
        <v>0.78</v>
      </c>
      <c r="O97" s="102">
        <v>0.17</v>
      </c>
      <c r="P97" s="104"/>
    </row>
    <row r="98" spans="1:16" ht="12.75">
      <c r="A98" s="105"/>
      <c r="B98" s="106"/>
      <c r="C98" s="106"/>
      <c r="D98" s="107" t="s">
        <v>255</v>
      </c>
      <c r="E98" s="108">
        <v>12</v>
      </c>
      <c r="F98" s="109">
        <v>12</v>
      </c>
      <c r="G98" s="109">
        <v>0</v>
      </c>
      <c r="H98" s="109">
        <v>12</v>
      </c>
      <c r="I98" s="109">
        <v>9.36</v>
      </c>
      <c r="J98" s="109"/>
      <c r="K98" s="109"/>
      <c r="L98" s="109"/>
      <c r="M98" s="109"/>
      <c r="N98" s="109">
        <v>9.36</v>
      </c>
      <c r="O98" s="109">
        <v>2.04</v>
      </c>
      <c r="P98" s="110"/>
    </row>
    <row r="99" spans="1:16" ht="12.75">
      <c r="A99" s="101">
        <v>43</v>
      </c>
      <c r="B99" s="102">
        <v>3</v>
      </c>
      <c r="C99" s="102" t="s">
        <v>256</v>
      </c>
      <c r="D99" s="103" t="s">
        <v>257</v>
      </c>
      <c r="E99" s="102" t="s">
        <v>227</v>
      </c>
      <c r="F99" s="102"/>
      <c r="G99" s="102"/>
      <c r="H99" s="102"/>
      <c r="I99" s="102"/>
      <c r="J99" s="102"/>
      <c r="K99" s="102"/>
      <c r="L99" s="102">
        <v>44.43</v>
      </c>
      <c r="M99" s="102">
        <v>0.89</v>
      </c>
      <c r="N99" s="102">
        <v>45.32</v>
      </c>
      <c r="O99" s="102"/>
      <c r="P99" s="104"/>
    </row>
    <row r="100" spans="1:16" ht="12.75">
      <c r="A100" s="105"/>
      <c r="B100" s="106"/>
      <c r="C100" s="106" t="s">
        <v>356</v>
      </c>
      <c r="D100" s="107"/>
      <c r="E100" s="108">
        <v>10</v>
      </c>
      <c r="F100" s="109">
        <v>10</v>
      </c>
      <c r="G100" s="109">
        <v>0</v>
      </c>
      <c r="H100" s="109">
        <v>10</v>
      </c>
      <c r="I100" s="109"/>
      <c r="J100" s="109"/>
      <c r="K100" s="109"/>
      <c r="L100" s="109">
        <v>444.3</v>
      </c>
      <c r="M100" s="109">
        <v>8.9</v>
      </c>
      <c r="N100" s="109">
        <v>453.2</v>
      </c>
      <c r="O100" s="109"/>
      <c r="P100" s="110"/>
    </row>
    <row r="101" spans="1:16" ht="22.5">
      <c r="A101" s="101">
        <v>44</v>
      </c>
      <c r="B101" s="102">
        <v>3</v>
      </c>
      <c r="C101" s="102" t="s">
        <v>338</v>
      </c>
      <c r="D101" s="103" t="s">
        <v>337</v>
      </c>
      <c r="E101" s="102" t="s">
        <v>250</v>
      </c>
      <c r="F101" s="102"/>
      <c r="G101" s="102"/>
      <c r="H101" s="102"/>
      <c r="I101" s="102"/>
      <c r="J101" s="102"/>
      <c r="K101" s="102"/>
      <c r="L101" s="102">
        <v>130</v>
      </c>
      <c r="M101" s="102">
        <v>2.6</v>
      </c>
      <c r="N101" s="102">
        <v>132.6</v>
      </c>
      <c r="O101" s="102"/>
      <c r="P101" s="104"/>
    </row>
    <row r="102" spans="1:16" ht="12.75">
      <c r="A102" s="105"/>
      <c r="B102" s="106"/>
      <c r="C102" s="106" t="s">
        <v>356</v>
      </c>
      <c r="D102" s="107"/>
      <c r="E102" s="108">
        <v>1</v>
      </c>
      <c r="F102" s="109">
        <v>1</v>
      </c>
      <c r="G102" s="109">
        <v>0</v>
      </c>
      <c r="H102" s="109">
        <v>1</v>
      </c>
      <c r="I102" s="109"/>
      <c r="J102" s="109"/>
      <c r="K102" s="109"/>
      <c r="L102" s="109">
        <v>130</v>
      </c>
      <c r="M102" s="109">
        <v>2.6</v>
      </c>
      <c r="N102" s="109">
        <v>132.6</v>
      </c>
      <c r="O102" s="109"/>
      <c r="P102" s="110"/>
    </row>
    <row r="103" spans="1:16" ht="22.5">
      <c r="A103" s="101">
        <v>45</v>
      </c>
      <c r="B103" s="102">
        <v>3</v>
      </c>
      <c r="C103" s="102" t="s">
        <v>336</v>
      </c>
      <c r="D103" s="103" t="s">
        <v>335</v>
      </c>
      <c r="E103" s="102" t="s">
        <v>250</v>
      </c>
      <c r="F103" s="102"/>
      <c r="G103" s="102"/>
      <c r="H103" s="102"/>
      <c r="I103" s="102"/>
      <c r="J103" s="102"/>
      <c r="K103" s="102"/>
      <c r="L103" s="102">
        <v>49.4</v>
      </c>
      <c r="M103" s="102">
        <v>0.99</v>
      </c>
      <c r="N103" s="102">
        <v>50.39</v>
      </c>
      <c r="O103" s="102"/>
      <c r="P103" s="104"/>
    </row>
    <row r="104" spans="1:16" ht="12.75">
      <c r="A104" s="105"/>
      <c r="B104" s="106"/>
      <c r="C104" s="106" t="s">
        <v>356</v>
      </c>
      <c r="D104" s="107"/>
      <c r="E104" s="108">
        <v>1</v>
      </c>
      <c r="F104" s="109">
        <v>1</v>
      </c>
      <c r="G104" s="109">
        <v>0</v>
      </c>
      <c r="H104" s="109">
        <v>1</v>
      </c>
      <c r="I104" s="109"/>
      <c r="J104" s="109"/>
      <c r="K104" s="109"/>
      <c r="L104" s="109">
        <v>49.4</v>
      </c>
      <c r="M104" s="109">
        <v>0.99</v>
      </c>
      <c r="N104" s="109">
        <v>50.39</v>
      </c>
      <c r="O104" s="109"/>
      <c r="P104" s="110"/>
    </row>
    <row r="105" spans="1:16" ht="12.75">
      <c r="A105" s="101">
        <v>46</v>
      </c>
      <c r="B105" s="102">
        <v>3</v>
      </c>
      <c r="C105" s="102" t="s">
        <v>251</v>
      </c>
      <c r="D105" s="103" t="s">
        <v>252</v>
      </c>
      <c r="E105" s="102" t="s">
        <v>253</v>
      </c>
      <c r="F105" s="102"/>
      <c r="G105" s="102"/>
      <c r="H105" s="102"/>
      <c r="I105" s="102"/>
      <c r="J105" s="102"/>
      <c r="K105" s="102"/>
      <c r="L105" s="102">
        <v>12.5</v>
      </c>
      <c r="M105" s="102">
        <v>0.51</v>
      </c>
      <c r="N105" s="102">
        <v>13.01</v>
      </c>
      <c r="O105" s="102"/>
      <c r="P105" s="104"/>
    </row>
    <row r="106" spans="1:16" ht="12.75">
      <c r="A106" s="105"/>
      <c r="B106" s="106"/>
      <c r="C106" s="106"/>
      <c r="D106" s="107"/>
      <c r="E106" s="108">
        <v>2</v>
      </c>
      <c r="F106" s="109">
        <v>2</v>
      </c>
      <c r="G106" s="109">
        <v>0</v>
      </c>
      <c r="H106" s="109">
        <v>2</v>
      </c>
      <c r="I106" s="109"/>
      <c r="J106" s="109"/>
      <c r="K106" s="109"/>
      <c r="L106" s="109">
        <v>25</v>
      </c>
      <c r="M106" s="109">
        <v>1.02</v>
      </c>
      <c r="N106" s="109">
        <v>26.02</v>
      </c>
      <c r="O106" s="109"/>
      <c r="P106" s="110"/>
    </row>
    <row r="107" spans="1:16" ht="12.75">
      <c r="A107" s="101">
        <v>47</v>
      </c>
      <c r="B107" s="102">
        <v>3</v>
      </c>
      <c r="C107" s="102" t="s">
        <v>240</v>
      </c>
      <c r="D107" s="103" t="s">
        <v>241</v>
      </c>
      <c r="E107" s="102" t="s">
        <v>222</v>
      </c>
      <c r="F107" s="102"/>
      <c r="G107" s="102"/>
      <c r="H107" s="102"/>
      <c r="I107" s="102"/>
      <c r="J107" s="102"/>
      <c r="K107" s="102"/>
      <c r="L107" s="102">
        <v>11.4</v>
      </c>
      <c r="M107" s="102">
        <v>0.47</v>
      </c>
      <c r="N107" s="102">
        <v>11.87</v>
      </c>
      <c r="O107" s="102"/>
      <c r="P107" s="104"/>
    </row>
    <row r="108" spans="1:16" ht="12.75">
      <c r="A108" s="105"/>
      <c r="B108" s="106"/>
      <c r="C108" s="106"/>
      <c r="D108" s="107"/>
      <c r="E108" s="108">
        <v>4</v>
      </c>
      <c r="F108" s="109">
        <v>4</v>
      </c>
      <c r="G108" s="109">
        <v>0</v>
      </c>
      <c r="H108" s="109">
        <v>4</v>
      </c>
      <c r="I108" s="109"/>
      <c r="J108" s="109"/>
      <c r="K108" s="109"/>
      <c r="L108" s="109">
        <v>45.6</v>
      </c>
      <c r="M108" s="109">
        <v>1.88</v>
      </c>
      <c r="N108" s="109">
        <v>47.48</v>
      </c>
      <c r="O108" s="109"/>
      <c r="P108" s="110"/>
    </row>
    <row r="109" spans="1:16" ht="22.5">
      <c r="A109" s="101">
        <v>48</v>
      </c>
      <c r="B109" s="102">
        <v>3</v>
      </c>
      <c r="C109" s="102" t="s">
        <v>315</v>
      </c>
      <c r="D109" s="103" t="s">
        <v>318</v>
      </c>
      <c r="E109" s="102" t="s">
        <v>317</v>
      </c>
      <c r="F109" s="102"/>
      <c r="G109" s="102"/>
      <c r="H109" s="102"/>
      <c r="I109" s="102">
        <v>328.27</v>
      </c>
      <c r="J109" s="102"/>
      <c r="K109" s="102"/>
      <c r="L109" s="102"/>
      <c r="M109" s="102"/>
      <c r="N109" s="102">
        <v>328.27</v>
      </c>
      <c r="O109" s="102">
        <v>64.74</v>
      </c>
      <c r="P109" s="104"/>
    </row>
    <row r="110" spans="1:16" ht="12.75">
      <c r="A110" s="105"/>
      <c r="B110" s="106"/>
      <c r="C110" s="106"/>
      <c r="D110" s="107" t="s">
        <v>247</v>
      </c>
      <c r="E110" s="108">
        <v>1.89</v>
      </c>
      <c r="F110" s="109">
        <v>1.89</v>
      </c>
      <c r="G110" s="109">
        <v>0</v>
      </c>
      <c r="H110" s="109">
        <v>1.89</v>
      </c>
      <c r="I110" s="109">
        <v>620.43</v>
      </c>
      <c r="J110" s="109"/>
      <c r="K110" s="109"/>
      <c r="L110" s="109"/>
      <c r="M110" s="109"/>
      <c r="N110" s="109">
        <v>620.43</v>
      </c>
      <c r="O110" s="109">
        <v>122.36</v>
      </c>
      <c r="P110" s="110"/>
    </row>
    <row r="111" spans="1:16" ht="12.75">
      <c r="A111" s="101">
        <v>49</v>
      </c>
      <c r="B111" s="102">
        <v>3</v>
      </c>
      <c r="C111" s="102" t="s">
        <v>319</v>
      </c>
      <c r="D111" s="103" t="s">
        <v>358</v>
      </c>
      <c r="E111" s="102" t="s">
        <v>227</v>
      </c>
      <c r="F111" s="102"/>
      <c r="G111" s="102"/>
      <c r="H111" s="102"/>
      <c r="I111" s="102">
        <v>1.27</v>
      </c>
      <c r="J111" s="102"/>
      <c r="K111" s="102"/>
      <c r="L111" s="102"/>
      <c r="M111" s="102"/>
      <c r="N111" s="102">
        <v>1.27</v>
      </c>
      <c r="O111" s="102">
        <v>0.27</v>
      </c>
      <c r="P111" s="104"/>
    </row>
    <row r="112" spans="1:16" ht="12.75">
      <c r="A112" s="105"/>
      <c r="B112" s="106"/>
      <c r="C112" s="106"/>
      <c r="D112" s="107" t="s">
        <v>320</v>
      </c>
      <c r="E112" s="108">
        <v>195</v>
      </c>
      <c r="F112" s="109">
        <v>195</v>
      </c>
      <c r="G112" s="109">
        <v>0</v>
      </c>
      <c r="H112" s="109">
        <v>195</v>
      </c>
      <c r="I112" s="109">
        <v>247.65</v>
      </c>
      <c r="J112" s="109"/>
      <c r="K112" s="109"/>
      <c r="L112" s="109"/>
      <c r="M112" s="109"/>
      <c r="N112" s="109">
        <v>247.65</v>
      </c>
      <c r="O112" s="109">
        <v>52.65</v>
      </c>
      <c r="P112" s="110"/>
    </row>
    <row r="113" spans="1:16" ht="22.5">
      <c r="A113" s="101">
        <v>50</v>
      </c>
      <c r="B113" s="102">
        <v>3</v>
      </c>
      <c r="C113" s="102" t="s">
        <v>258</v>
      </c>
      <c r="D113" s="103" t="s">
        <v>259</v>
      </c>
      <c r="E113" s="102" t="s">
        <v>227</v>
      </c>
      <c r="F113" s="102"/>
      <c r="G113" s="102"/>
      <c r="H113" s="102"/>
      <c r="I113" s="102"/>
      <c r="J113" s="102"/>
      <c r="K113" s="102"/>
      <c r="L113" s="102">
        <v>12.79</v>
      </c>
      <c r="M113" s="102">
        <v>0.52</v>
      </c>
      <c r="N113" s="102">
        <v>13.31</v>
      </c>
      <c r="O113" s="102"/>
      <c r="P113" s="104"/>
    </row>
    <row r="114" spans="1:16" ht="12.75">
      <c r="A114" s="105"/>
      <c r="B114" s="106"/>
      <c r="C114" s="106"/>
      <c r="D114" s="107"/>
      <c r="E114" s="108">
        <v>195</v>
      </c>
      <c r="F114" s="109">
        <v>195</v>
      </c>
      <c r="G114" s="109">
        <v>0</v>
      </c>
      <c r="H114" s="109">
        <v>195</v>
      </c>
      <c r="I114" s="109"/>
      <c r="J114" s="109"/>
      <c r="K114" s="109"/>
      <c r="L114" s="109">
        <v>2494.05</v>
      </c>
      <c r="M114" s="109">
        <v>101.4</v>
      </c>
      <c r="N114" s="109">
        <v>2595.45</v>
      </c>
      <c r="O114" s="109"/>
      <c r="P114" s="110"/>
    </row>
    <row r="115" spans="1:16" ht="12.75">
      <c r="A115" s="101">
        <v>51</v>
      </c>
      <c r="B115" s="102">
        <v>3</v>
      </c>
      <c r="C115" s="102" t="s">
        <v>359</v>
      </c>
      <c r="D115" s="103" t="s">
        <v>360</v>
      </c>
      <c r="E115" s="102" t="s">
        <v>227</v>
      </c>
      <c r="F115" s="102"/>
      <c r="G115" s="102"/>
      <c r="H115" s="102"/>
      <c r="I115" s="102">
        <v>26.83</v>
      </c>
      <c r="J115" s="102">
        <v>0.02</v>
      </c>
      <c r="K115" s="102"/>
      <c r="L115" s="102">
        <v>0.49</v>
      </c>
      <c r="M115" s="102">
        <v>0.02</v>
      </c>
      <c r="N115" s="102">
        <v>27.36</v>
      </c>
      <c r="O115" s="102">
        <v>5.24</v>
      </c>
      <c r="P115" s="104"/>
    </row>
    <row r="116" spans="1:16" ht="12.75">
      <c r="A116" s="105"/>
      <c r="B116" s="106"/>
      <c r="C116" s="106"/>
      <c r="D116" s="107" t="s">
        <v>415</v>
      </c>
      <c r="E116" s="108">
        <v>1</v>
      </c>
      <c r="F116" s="109">
        <v>1</v>
      </c>
      <c r="G116" s="109">
        <v>0</v>
      </c>
      <c r="H116" s="109">
        <v>1</v>
      </c>
      <c r="I116" s="109">
        <v>26.83</v>
      </c>
      <c r="J116" s="109">
        <v>0.02</v>
      </c>
      <c r="K116" s="109"/>
      <c r="L116" s="109">
        <v>0.49</v>
      </c>
      <c r="M116" s="109">
        <v>0.02</v>
      </c>
      <c r="N116" s="109">
        <v>27.36</v>
      </c>
      <c r="O116" s="109">
        <v>5.24</v>
      </c>
      <c r="P116" s="110"/>
    </row>
    <row r="117" spans="1:16" ht="12.75">
      <c r="A117" s="101">
        <v>52</v>
      </c>
      <c r="B117" s="102">
        <v>3</v>
      </c>
      <c r="C117" s="102" t="s">
        <v>332</v>
      </c>
      <c r="D117" s="103" t="s">
        <v>331</v>
      </c>
      <c r="E117" s="102" t="s">
        <v>250</v>
      </c>
      <c r="F117" s="102"/>
      <c r="G117" s="102"/>
      <c r="H117" s="102"/>
      <c r="I117" s="102"/>
      <c r="J117" s="102"/>
      <c r="K117" s="102"/>
      <c r="L117" s="102">
        <v>159.25</v>
      </c>
      <c r="M117" s="102">
        <v>3.19</v>
      </c>
      <c r="N117" s="102">
        <v>162.44</v>
      </c>
      <c r="O117" s="102"/>
      <c r="P117" s="104"/>
    </row>
    <row r="118" spans="1:16" ht="12.75">
      <c r="A118" s="105"/>
      <c r="B118" s="106"/>
      <c r="C118" s="106" t="s">
        <v>356</v>
      </c>
      <c r="D118" s="107"/>
      <c r="E118" s="108">
        <v>1</v>
      </c>
      <c r="F118" s="109">
        <v>1</v>
      </c>
      <c r="G118" s="109">
        <v>0</v>
      </c>
      <c r="H118" s="109">
        <v>1</v>
      </c>
      <c r="I118" s="109"/>
      <c r="J118" s="109"/>
      <c r="K118" s="109"/>
      <c r="L118" s="109">
        <v>159.25</v>
      </c>
      <c r="M118" s="109">
        <v>3.19</v>
      </c>
      <c r="N118" s="109">
        <v>162.44</v>
      </c>
      <c r="O118" s="109"/>
      <c r="P118" s="110"/>
    </row>
    <row r="119" spans="1:16" ht="12.75">
      <c r="A119" s="101">
        <v>53</v>
      </c>
      <c r="B119" s="102">
        <v>3</v>
      </c>
      <c r="C119" s="102" t="s">
        <v>361</v>
      </c>
      <c r="D119" s="103" t="s">
        <v>362</v>
      </c>
      <c r="E119" s="102" t="s">
        <v>227</v>
      </c>
      <c r="F119" s="102"/>
      <c r="G119" s="102"/>
      <c r="H119" s="102"/>
      <c r="I119" s="102">
        <v>6.64</v>
      </c>
      <c r="J119" s="102"/>
      <c r="K119" s="102"/>
      <c r="L119" s="102"/>
      <c r="M119" s="102"/>
      <c r="N119" s="102">
        <v>6.64</v>
      </c>
      <c r="O119" s="102">
        <v>1.31</v>
      </c>
      <c r="P119" s="104"/>
    </row>
    <row r="120" spans="1:16" ht="12.75">
      <c r="A120" s="105"/>
      <c r="B120" s="106"/>
      <c r="C120" s="106"/>
      <c r="D120" s="107" t="s">
        <v>414</v>
      </c>
      <c r="E120" s="108">
        <v>1</v>
      </c>
      <c r="F120" s="109">
        <v>1</v>
      </c>
      <c r="G120" s="109">
        <v>0</v>
      </c>
      <c r="H120" s="109">
        <v>1</v>
      </c>
      <c r="I120" s="109">
        <v>6.64</v>
      </c>
      <c r="J120" s="109"/>
      <c r="K120" s="109"/>
      <c r="L120" s="109"/>
      <c r="M120" s="109"/>
      <c r="N120" s="109">
        <v>6.64</v>
      </c>
      <c r="O120" s="109">
        <v>1.31</v>
      </c>
      <c r="P120" s="110"/>
    </row>
    <row r="121" spans="1:16" ht="12.75">
      <c r="A121" s="101">
        <v>54</v>
      </c>
      <c r="B121" s="102">
        <v>3</v>
      </c>
      <c r="C121" s="102" t="s">
        <v>334</v>
      </c>
      <c r="D121" s="103" t="s">
        <v>333</v>
      </c>
      <c r="E121" s="102" t="s">
        <v>250</v>
      </c>
      <c r="F121" s="102"/>
      <c r="G121" s="102"/>
      <c r="H121" s="102"/>
      <c r="I121" s="102"/>
      <c r="J121" s="102"/>
      <c r="K121" s="102"/>
      <c r="L121" s="102">
        <v>18.42</v>
      </c>
      <c r="M121" s="102">
        <v>0.37</v>
      </c>
      <c r="N121" s="102">
        <v>18.79</v>
      </c>
      <c r="O121" s="102"/>
      <c r="P121" s="104"/>
    </row>
    <row r="122" spans="1:16" ht="12.75">
      <c r="A122" s="105"/>
      <c r="B122" s="106"/>
      <c r="C122" s="106" t="s">
        <v>356</v>
      </c>
      <c r="D122" s="107"/>
      <c r="E122" s="108">
        <v>1</v>
      </c>
      <c r="F122" s="109">
        <v>1</v>
      </c>
      <c r="G122" s="109">
        <v>0</v>
      </c>
      <c r="H122" s="109">
        <v>1</v>
      </c>
      <c r="I122" s="109"/>
      <c r="J122" s="109"/>
      <c r="K122" s="109"/>
      <c r="L122" s="109">
        <v>18.42</v>
      </c>
      <c r="M122" s="109">
        <v>0.37</v>
      </c>
      <c r="N122" s="109">
        <v>18.79</v>
      </c>
      <c r="O122" s="109"/>
      <c r="P122" s="110"/>
    </row>
    <row r="123" spans="1:16" ht="12.75">
      <c r="A123" s="101">
        <v>55</v>
      </c>
      <c r="B123" s="102">
        <v>3</v>
      </c>
      <c r="C123" s="102" t="s">
        <v>361</v>
      </c>
      <c r="D123" s="103" t="s">
        <v>363</v>
      </c>
      <c r="E123" s="102" t="s">
        <v>227</v>
      </c>
      <c r="F123" s="102"/>
      <c r="G123" s="102"/>
      <c r="H123" s="102"/>
      <c r="I123" s="102">
        <v>6.64</v>
      </c>
      <c r="J123" s="102"/>
      <c r="K123" s="102"/>
      <c r="L123" s="102"/>
      <c r="M123" s="102"/>
      <c r="N123" s="102">
        <v>6.64</v>
      </c>
      <c r="O123" s="102">
        <v>1.31</v>
      </c>
      <c r="P123" s="104"/>
    </row>
    <row r="124" spans="1:16" ht="12.75">
      <c r="A124" s="105"/>
      <c r="B124" s="106"/>
      <c r="C124" s="106"/>
      <c r="D124" s="107" t="s">
        <v>414</v>
      </c>
      <c r="E124" s="108">
        <v>1</v>
      </c>
      <c r="F124" s="109">
        <v>1</v>
      </c>
      <c r="G124" s="109">
        <v>0</v>
      </c>
      <c r="H124" s="109">
        <v>1</v>
      </c>
      <c r="I124" s="109">
        <v>6.64</v>
      </c>
      <c r="J124" s="109"/>
      <c r="K124" s="109"/>
      <c r="L124" s="109"/>
      <c r="M124" s="109"/>
      <c r="N124" s="109">
        <v>6.64</v>
      </c>
      <c r="O124" s="109">
        <v>1.31</v>
      </c>
      <c r="P124" s="110"/>
    </row>
    <row r="125" spans="1:16" ht="22.5">
      <c r="A125" s="101">
        <v>56</v>
      </c>
      <c r="B125" s="102">
        <v>3</v>
      </c>
      <c r="C125" s="102" t="s">
        <v>330</v>
      </c>
      <c r="D125" s="103" t="s">
        <v>329</v>
      </c>
      <c r="E125" s="102" t="s">
        <v>250</v>
      </c>
      <c r="F125" s="102"/>
      <c r="G125" s="102"/>
      <c r="H125" s="102"/>
      <c r="I125" s="102"/>
      <c r="J125" s="102"/>
      <c r="K125" s="102"/>
      <c r="L125" s="102">
        <v>75.83</v>
      </c>
      <c r="M125" s="102">
        <v>1.52</v>
      </c>
      <c r="N125" s="102">
        <v>77.35</v>
      </c>
      <c r="O125" s="102"/>
      <c r="P125" s="104"/>
    </row>
    <row r="126" spans="1:16" ht="12.75">
      <c r="A126" s="105"/>
      <c r="B126" s="106"/>
      <c r="C126" s="106" t="s">
        <v>356</v>
      </c>
      <c r="D126" s="107"/>
      <c r="E126" s="108">
        <v>1</v>
      </c>
      <c r="F126" s="109">
        <v>1</v>
      </c>
      <c r="G126" s="109">
        <v>0</v>
      </c>
      <c r="H126" s="109">
        <v>1</v>
      </c>
      <c r="I126" s="109"/>
      <c r="J126" s="109"/>
      <c r="K126" s="109"/>
      <c r="L126" s="109">
        <v>75.83</v>
      </c>
      <c r="M126" s="109">
        <v>1.52</v>
      </c>
      <c r="N126" s="109">
        <v>77.35</v>
      </c>
      <c r="O126" s="109"/>
      <c r="P126" s="110"/>
    </row>
    <row r="127" spans="1:16" ht="12.75">
      <c r="A127" s="101">
        <v>57</v>
      </c>
      <c r="B127" s="102">
        <v>3</v>
      </c>
      <c r="C127" s="102" t="s">
        <v>364</v>
      </c>
      <c r="D127" s="103" t="s">
        <v>365</v>
      </c>
      <c r="E127" s="102" t="s">
        <v>366</v>
      </c>
      <c r="F127" s="102"/>
      <c r="G127" s="102"/>
      <c r="H127" s="102"/>
      <c r="I127" s="102">
        <v>8.5</v>
      </c>
      <c r="J127" s="102">
        <v>0.07</v>
      </c>
      <c r="K127" s="102"/>
      <c r="L127" s="102">
        <v>0.2</v>
      </c>
      <c r="M127" s="102">
        <v>0.01</v>
      </c>
      <c r="N127" s="102">
        <v>8.78</v>
      </c>
      <c r="O127" s="102">
        <v>1.66</v>
      </c>
      <c r="P127" s="104"/>
    </row>
    <row r="128" spans="1:16" ht="12.75">
      <c r="A128" s="105"/>
      <c r="B128" s="106"/>
      <c r="C128" s="106"/>
      <c r="D128" s="107" t="s">
        <v>367</v>
      </c>
      <c r="E128" s="108">
        <v>1</v>
      </c>
      <c r="F128" s="109">
        <v>1</v>
      </c>
      <c r="G128" s="109">
        <v>0</v>
      </c>
      <c r="H128" s="109">
        <v>1</v>
      </c>
      <c r="I128" s="109">
        <v>8.5</v>
      </c>
      <c r="J128" s="109">
        <v>0.07</v>
      </c>
      <c r="K128" s="109"/>
      <c r="L128" s="109">
        <v>0.2</v>
      </c>
      <c r="M128" s="109">
        <v>0.01</v>
      </c>
      <c r="N128" s="109">
        <v>8.78</v>
      </c>
      <c r="O128" s="109">
        <v>1.66</v>
      </c>
      <c r="P128" s="110"/>
    </row>
    <row r="129" spans="1:16" ht="12.75">
      <c r="A129" s="101">
        <v>58</v>
      </c>
      <c r="B129" s="102">
        <v>3</v>
      </c>
      <c r="C129" s="102" t="s">
        <v>328</v>
      </c>
      <c r="D129" s="103" t="s">
        <v>327</v>
      </c>
      <c r="E129" s="102" t="s">
        <v>250</v>
      </c>
      <c r="F129" s="102"/>
      <c r="G129" s="102"/>
      <c r="H129" s="102"/>
      <c r="I129" s="102"/>
      <c r="J129" s="102"/>
      <c r="K129" s="102"/>
      <c r="L129" s="102">
        <v>45.5</v>
      </c>
      <c r="M129" s="102">
        <v>0.91</v>
      </c>
      <c r="N129" s="102">
        <v>46.41</v>
      </c>
      <c r="O129" s="102"/>
      <c r="P129" s="104"/>
    </row>
    <row r="130" spans="1:16" ht="12.75">
      <c r="A130" s="105"/>
      <c r="B130" s="106"/>
      <c r="C130" s="106" t="s">
        <v>356</v>
      </c>
      <c r="D130" s="107"/>
      <c r="E130" s="108">
        <v>1</v>
      </c>
      <c r="F130" s="109">
        <v>1</v>
      </c>
      <c r="G130" s="109">
        <v>0</v>
      </c>
      <c r="H130" s="109">
        <v>1</v>
      </c>
      <c r="I130" s="109"/>
      <c r="J130" s="109"/>
      <c r="K130" s="109"/>
      <c r="L130" s="109">
        <v>45.5</v>
      </c>
      <c r="M130" s="109">
        <v>0.91</v>
      </c>
      <c r="N130" s="109">
        <v>46.41</v>
      </c>
      <c r="O130" s="109"/>
      <c r="P130" s="110"/>
    </row>
    <row r="131" spans="1:16" ht="12.75">
      <c r="A131" s="101">
        <v>59</v>
      </c>
      <c r="B131" s="102">
        <v>3</v>
      </c>
      <c r="C131" s="102" t="s">
        <v>326</v>
      </c>
      <c r="D131" s="103" t="s">
        <v>325</v>
      </c>
      <c r="E131" s="102" t="s">
        <v>250</v>
      </c>
      <c r="F131" s="102"/>
      <c r="G131" s="102"/>
      <c r="H131" s="102"/>
      <c r="I131" s="102"/>
      <c r="J131" s="102"/>
      <c r="K131" s="102"/>
      <c r="L131" s="102">
        <v>23.86</v>
      </c>
      <c r="M131" s="102">
        <v>0.48</v>
      </c>
      <c r="N131" s="102">
        <v>24.34</v>
      </c>
      <c r="O131" s="102"/>
      <c r="P131" s="104"/>
    </row>
    <row r="132" spans="1:16" ht="12.75">
      <c r="A132" s="105"/>
      <c r="B132" s="106"/>
      <c r="C132" s="106" t="s">
        <v>356</v>
      </c>
      <c r="D132" s="107"/>
      <c r="E132" s="108">
        <v>1</v>
      </c>
      <c r="F132" s="109">
        <v>1</v>
      </c>
      <c r="G132" s="109">
        <v>0</v>
      </c>
      <c r="H132" s="109">
        <v>1</v>
      </c>
      <c r="I132" s="109"/>
      <c r="J132" s="109"/>
      <c r="K132" s="109"/>
      <c r="L132" s="109">
        <v>23.86</v>
      </c>
      <c r="M132" s="109">
        <v>0.48</v>
      </c>
      <c r="N132" s="109">
        <v>24.34</v>
      </c>
      <c r="O132" s="109"/>
      <c r="P132" s="110"/>
    </row>
    <row r="133" spans="1:16" ht="12.75">
      <c r="A133" s="101">
        <v>60</v>
      </c>
      <c r="B133" s="102">
        <v>3</v>
      </c>
      <c r="C133" s="102" t="s">
        <v>368</v>
      </c>
      <c r="D133" s="103" t="s">
        <v>369</v>
      </c>
      <c r="E133" s="102" t="s">
        <v>370</v>
      </c>
      <c r="F133" s="102"/>
      <c r="G133" s="102"/>
      <c r="H133" s="102"/>
      <c r="I133" s="102">
        <v>656.28</v>
      </c>
      <c r="J133" s="102"/>
      <c r="K133" s="102"/>
      <c r="L133" s="102"/>
      <c r="M133" s="102"/>
      <c r="N133" s="102">
        <v>656.28</v>
      </c>
      <c r="O133" s="102">
        <v>126.93</v>
      </c>
      <c r="P133" s="104"/>
    </row>
    <row r="134" spans="1:16" ht="12.75">
      <c r="A134" s="105"/>
      <c r="B134" s="106"/>
      <c r="C134" s="106"/>
      <c r="D134" s="107" t="s">
        <v>371</v>
      </c>
      <c r="E134" s="108">
        <v>0.01</v>
      </c>
      <c r="F134" s="109">
        <v>0.01</v>
      </c>
      <c r="G134" s="109">
        <v>0</v>
      </c>
      <c r="H134" s="109">
        <v>0.01</v>
      </c>
      <c r="I134" s="109">
        <v>6.56</v>
      </c>
      <c r="J134" s="109"/>
      <c r="K134" s="109"/>
      <c r="L134" s="109"/>
      <c r="M134" s="109"/>
      <c r="N134" s="109">
        <v>6.56</v>
      </c>
      <c r="O134" s="109">
        <v>1.27</v>
      </c>
      <c r="P134" s="110"/>
    </row>
    <row r="135" spans="1:16" ht="45">
      <c r="A135" s="101">
        <v>61</v>
      </c>
      <c r="B135" s="102">
        <v>3</v>
      </c>
      <c r="C135" s="102" t="s">
        <v>324</v>
      </c>
      <c r="D135" s="103" t="s">
        <v>323</v>
      </c>
      <c r="E135" s="102" t="s">
        <v>250</v>
      </c>
      <c r="F135" s="102"/>
      <c r="G135" s="102"/>
      <c r="H135" s="102"/>
      <c r="I135" s="102"/>
      <c r="J135" s="102"/>
      <c r="K135" s="102"/>
      <c r="L135" s="102">
        <v>5240.96</v>
      </c>
      <c r="M135" s="102">
        <v>104.82</v>
      </c>
      <c r="N135" s="102">
        <v>5345.78</v>
      </c>
      <c r="O135" s="102"/>
      <c r="P135" s="104"/>
    </row>
    <row r="136" spans="1:16" ht="12.75">
      <c r="A136" s="105"/>
      <c r="B136" s="106"/>
      <c r="C136" s="106" t="s">
        <v>356</v>
      </c>
      <c r="D136" s="107"/>
      <c r="E136" s="108">
        <v>1</v>
      </c>
      <c r="F136" s="109">
        <v>1</v>
      </c>
      <c r="G136" s="109">
        <v>0</v>
      </c>
      <c r="H136" s="109">
        <v>1</v>
      </c>
      <c r="I136" s="109"/>
      <c r="J136" s="109"/>
      <c r="K136" s="109"/>
      <c r="L136" s="109">
        <v>5240.96</v>
      </c>
      <c r="M136" s="109">
        <v>104.82</v>
      </c>
      <c r="N136" s="109">
        <v>5345.78</v>
      </c>
      <c r="O136" s="109"/>
      <c r="P136" s="110"/>
    </row>
    <row r="137" spans="1:16" ht="22.5">
      <c r="A137" s="101">
        <v>62</v>
      </c>
      <c r="B137" s="102">
        <v>3</v>
      </c>
      <c r="C137" s="102" t="s">
        <v>322</v>
      </c>
      <c r="D137" s="103" t="s">
        <v>321</v>
      </c>
      <c r="E137" s="102" t="s">
        <v>250</v>
      </c>
      <c r="F137" s="102"/>
      <c r="G137" s="102"/>
      <c r="H137" s="102"/>
      <c r="I137" s="102"/>
      <c r="J137" s="102"/>
      <c r="K137" s="102"/>
      <c r="L137" s="102">
        <v>1550.28</v>
      </c>
      <c r="M137" s="102">
        <v>31.01</v>
      </c>
      <c r="N137" s="102">
        <v>1581.29</v>
      </c>
      <c r="O137" s="102"/>
      <c r="P137" s="104"/>
    </row>
    <row r="138" spans="1:16" ht="12.75">
      <c r="A138" s="105"/>
      <c r="B138" s="106"/>
      <c r="C138" s="106" t="s">
        <v>356</v>
      </c>
      <c r="D138" s="107"/>
      <c r="E138" s="108">
        <v>1</v>
      </c>
      <c r="F138" s="109">
        <v>1</v>
      </c>
      <c r="G138" s="109">
        <v>0</v>
      </c>
      <c r="H138" s="109">
        <v>1</v>
      </c>
      <c r="I138" s="109"/>
      <c r="J138" s="109"/>
      <c r="K138" s="109"/>
      <c r="L138" s="109">
        <v>1550.28</v>
      </c>
      <c r="M138" s="109">
        <v>31.01</v>
      </c>
      <c r="N138" s="109">
        <v>1581.29</v>
      </c>
      <c r="O138" s="109"/>
      <c r="P138" s="110"/>
    </row>
    <row r="139" spans="1:16" ht="33.75">
      <c r="A139" s="101">
        <v>63</v>
      </c>
      <c r="B139" s="102">
        <v>3</v>
      </c>
      <c r="C139" s="102" t="s">
        <v>262</v>
      </c>
      <c r="D139" s="103" t="s">
        <v>263</v>
      </c>
      <c r="E139" s="102" t="s">
        <v>264</v>
      </c>
      <c r="F139" s="102"/>
      <c r="G139" s="102"/>
      <c r="H139" s="102"/>
      <c r="I139" s="102">
        <v>83.66</v>
      </c>
      <c r="J139" s="102"/>
      <c r="K139" s="102"/>
      <c r="L139" s="102"/>
      <c r="M139" s="102"/>
      <c r="N139" s="102">
        <v>83.66</v>
      </c>
      <c r="O139" s="102">
        <v>16.5</v>
      </c>
      <c r="P139" s="104"/>
    </row>
    <row r="140" spans="1:16" ht="12.75">
      <c r="A140" s="105"/>
      <c r="B140" s="106"/>
      <c r="C140" s="106"/>
      <c r="D140" s="107" t="s">
        <v>413</v>
      </c>
      <c r="E140" s="108">
        <v>7.56</v>
      </c>
      <c r="F140" s="109">
        <v>7.56</v>
      </c>
      <c r="G140" s="109">
        <v>0</v>
      </c>
      <c r="H140" s="109">
        <v>7.56</v>
      </c>
      <c r="I140" s="109">
        <v>632.47</v>
      </c>
      <c r="J140" s="109"/>
      <c r="K140" s="109"/>
      <c r="L140" s="109"/>
      <c r="M140" s="109"/>
      <c r="N140" s="109">
        <v>632.47</v>
      </c>
      <c r="O140" s="109">
        <v>124.74</v>
      </c>
      <c r="P140" s="110"/>
    </row>
    <row r="141" spans="1:16" ht="12.75">
      <c r="A141" s="97"/>
      <c r="B141" s="98"/>
      <c r="C141" s="98"/>
      <c r="D141" s="99" t="s">
        <v>412</v>
      </c>
      <c r="E141" s="98"/>
      <c r="F141" s="98"/>
      <c r="G141" s="98"/>
      <c r="H141" s="98"/>
      <c r="I141" s="98">
        <v>86.64</v>
      </c>
      <c r="J141" s="98">
        <v>6.77</v>
      </c>
      <c r="K141" s="98">
        <v>0</v>
      </c>
      <c r="L141" s="98">
        <v>78.77</v>
      </c>
      <c r="M141" s="98">
        <v>3.21</v>
      </c>
      <c r="N141" s="98">
        <v>175.39</v>
      </c>
      <c r="O141" s="98">
        <v>18.93</v>
      </c>
      <c r="P141" s="100">
        <v>0</v>
      </c>
    </row>
    <row r="142" spans="1:16" ht="12.75">
      <c r="A142" s="97"/>
      <c r="B142" s="98"/>
      <c r="C142" s="98"/>
      <c r="D142" s="99" t="s">
        <v>265</v>
      </c>
      <c r="E142" s="98"/>
      <c r="F142" s="98"/>
      <c r="G142" s="98"/>
      <c r="H142" s="98"/>
      <c r="I142" s="98">
        <v>86.64</v>
      </c>
      <c r="J142" s="98">
        <v>6.77</v>
      </c>
      <c r="K142" s="98">
        <v>0</v>
      </c>
      <c r="L142" s="98">
        <v>0</v>
      </c>
      <c r="M142" s="98">
        <v>0</v>
      </c>
      <c r="N142" s="98">
        <v>93.41</v>
      </c>
      <c r="O142" s="98">
        <v>18.93</v>
      </c>
      <c r="P142" s="100">
        <v>0</v>
      </c>
    </row>
    <row r="143" spans="1:16" ht="12.75">
      <c r="A143" s="97"/>
      <c r="B143" s="98"/>
      <c r="C143" s="98"/>
      <c r="D143" s="99" t="s">
        <v>411</v>
      </c>
      <c r="E143" s="98"/>
      <c r="F143" s="98"/>
      <c r="G143" s="98"/>
      <c r="H143" s="98"/>
      <c r="I143" s="98"/>
      <c r="J143" s="98"/>
      <c r="K143" s="98"/>
      <c r="L143" s="98"/>
      <c r="M143" s="98"/>
      <c r="N143" s="98">
        <v>49.4</v>
      </c>
      <c r="O143" s="98"/>
      <c r="P143" s="100"/>
    </row>
    <row r="144" spans="1:16" ht="12.75">
      <c r="A144" s="97"/>
      <c r="B144" s="98"/>
      <c r="C144" s="98"/>
      <c r="D144" s="99" t="s">
        <v>410</v>
      </c>
      <c r="E144" s="98"/>
      <c r="F144" s="98"/>
      <c r="G144" s="98"/>
      <c r="H144" s="98"/>
      <c r="I144" s="98"/>
      <c r="J144" s="98"/>
      <c r="K144" s="98"/>
      <c r="L144" s="98"/>
      <c r="M144" s="98"/>
      <c r="N144" s="98">
        <v>55.05</v>
      </c>
      <c r="O144" s="98"/>
      <c r="P144" s="100"/>
    </row>
    <row r="145" spans="1:16" ht="12.75">
      <c r="A145" s="111"/>
      <c r="B145" s="112"/>
      <c r="C145" s="112"/>
      <c r="D145" s="113" t="s">
        <v>21</v>
      </c>
      <c r="E145" s="112"/>
      <c r="F145" s="112"/>
      <c r="G145" s="112"/>
      <c r="H145" s="112"/>
      <c r="I145" s="112"/>
      <c r="J145" s="112"/>
      <c r="K145" s="112"/>
      <c r="L145" s="112"/>
      <c r="M145" s="112"/>
      <c r="N145" s="112">
        <v>279.84</v>
      </c>
      <c r="O145" s="112"/>
      <c r="P145" s="114"/>
    </row>
    <row r="146" spans="1:16" ht="12.75">
      <c r="A146" s="97"/>
      <c r="B146" s="98"/>
      <c r="C146" s="98"/>
      <c r="D146" s="99" t="s">
        <v>409</v>
      </c>
      <c r="E146" s="98"/>
      <c r="F146" s="98"/>
      <c r="G146" s="98"/>
      <c r="H146" s="98"/>
      <c r="I146" s="98">
        <v>8469.09</v>
      </c>
      <c r="J146" s="98">
        <v>17.06</v>
      </c>
      <c r="K146" s="98">
        <v>0</v>
      </c>
      <c r="L146" s="98">
        <v>21174.29</v>
      </c>
      <c r="M146" s="98">
        <v>872.76</v>
      </c>
      <c r="N146" s="98">
        <v>30533.2</v>
      </c>
      <c r="O146" s="98">
        <v>1816.17</v>
      </c>
      <c r="P146" s="100">
        <v>0</v>
      </c>
    </row>
    <row r="147" spans="1:16" ht="12.75">
      <c r="A147" s="97"/>
      <c r="B147" s="98"/>
      <c r="C147" s="98"/>
      <c r="D147" s="99" t="s">
        <v>266</v>
      </c>
      <c r="E147" s="98"/>
      <c r="F147" s="98"/>
      <c r="G147" s="98"/>
      <c r="H147" s="98"/>
      <c r="I147" s="98" t="s">
        <v>267</v>
      </c>
      <c r="J147" s="98" t="s">
        <v>267</v>
      </c>
      <c r="K147" s="98" t="s">
        <v>267</v>
      </c>
      <c r="L147" s="98" t="s">
        <v>268</v>
      </c>
      <c r="M147" s="98" t="s">
        <v>268</v>
      </c>
      <c r="N147" s="98"/>
      <c r="O147" s="98" t="s">
        <v>267</v>
      </c>
      <c r="P147" s="100" t="s">
        <v>267</v>
      </c>
    </row>
    <row r="148" spans="1:16" ht="12.75">
      <c r="A148" s="97"/>
      <c r="B148" s="98"/>
      <c r="C148" s="98"/>
      <c r="D148" s="99" t="s">
        <v>269</v>
      </c>
      <c r="E148" s="98"/>
      <c r="F148" s="98"/>
      <c r="G148" s="98"/>
      <c r="H148" s="98"/>
      <c r="I148" s="98">
        <v>10162.91</v>
      </c>
      <c r="J148" s="98">
        <v>20.47</v>
      </c>
      <c r="K148" s="98">
        <v>0</v>
      </c>
      <c r="L148" s="98">
        <v>21174.29</v>
      </c>
      <c r="M148" s="98">
        <v>872.76</v>
      </c>
      <c r="N148" s="98">
        <v>32230.43</v>
      </c>
      <c r="O148" s="98">
        <v>2179.4</v>
      </c>
      <c r="P148" s="100">
        <v>0</v>
      </c>
    </row>
    <row r="149" spans="1:16" ht="12.75">
      <c r="A149" s="97"/>
      <c r="B149" s="98"/>
      <c r="C149" s="98"/>
      <c r="D149" s="99" t="s">
        <v>408</v>
      </c>
      <c r="E149" s="98"/>
      <c r="F149" s="98"/>
      <c r="G149" s="98"/>
      <c r="H149" s="98"/>
      <c r="I149" s="98"/>
      <c r="J149" s="98"/>
      <c r="K149" s="98"/>
      <c r="L149" s="98"/>
      <c r="M149" s="98"/>
      <c r="N149" s="98">
        <v>5253.21</v>
      </c>
      <c r="O149" s="98"/>
      <c r="P149" s="100"/>
    </row>
    <row r="150" spans="1:16" ht="12.75">
      <c r="A150" s="97"/>
      <c r="B150" s="98"/>
      <c r="C150" s="98"/>
      <c r="D150" s="99" t="s">
        <v>407</v>
      </c>
      <c r="E150" s="98"/>
      <c r="F150" s="98"/>
      <c r="G150" s="98"/>
      <c r="H150" s="98"/>
      <c r="I150" s="98"/>
      <c r="J150" s="98"/>
      <c r="K150" s="98"/>
      <c r="L150" s="98"/>
      <c r="M150" s="98"/>
      <c r="N150" s="98">
        <v>3745.03</v>
      </c>
      <c r="O150" s="98"/>
      <c r="P150" s="100"/>
    </row>
    <row r="151" spans="1:16" ht="12.75">
      <c r="A151" s="111"/>
      <c r="B151" s="112"/>
      <c r="C151" s="112"/>
      <c r="D151" s="113" t="s">
        <v>21</v>
      </c>
      <c r="E151" s="112"/>
      <c r="F151" s="112"/>
      <c r="G151" s="112"/>
      <c r="H151" s="112"/>
      <c r="I151" s="112"/>
      <c r="J151" s="112"/>
      <c r="K151" s="112"/>
      <c r="L151" s="112"/>
      <c r="M151" s="112"/>
      <c r="N151" s="112">
        <v>41228.67</v>
      </c>
      <c r="O151" s="112"/>
      <c r="P151" s="114"/>
    </row>
    <row r="152" spans="1:16" ht="12.75">
      <c r="A152" s="97"/>
      <c r="B152" s="98"/>
      <c r="C152" s="98"/>
      <c r="D152" s="99" t="s">
        <v>270</v>
      </c>
      <c r="E152" s="98"/>
      <c r="F152" s="98"/>
      <c r="G152" s="98"/>
      <c r="H152" s="98"/>
      <c r="I152" s="98">
        <v>2996.66</v>
      </c>
      <c r="J152" s="98">
        <v>0.07</v>
      </c>
      <c r="K152" s="98">
        <v>0</v>
      </c>
      <c r="L152" s="98">
        <v>10058.54</v>
      </c>
      <c r="M152" s="98">
        <v>412.53</v>
      </c>
      <c r="N152" s="98">
        <v>13467.8</v>
      </c>
      <c r="O152" s="98">
        <v>618.38</v>
      </c>
      <c r="P152" s="100">
        <v>0</v>
      </c>
    </row>
    <row r="153" spans="1:16" ht="12.75">
      <c r="A153" s="97"/>
      <c r="B153" s="98"/>
      <c r="C153" s="98"/>
      <c r="D153" s="99" t="s">
        <v>266</v>
      </c>
      <c r="E153" s="98"/>
      <c r="F153" s="98"/>
      <c r="G153" s="98"/>
      <c r="H153" s="98"/>
      <c r="I153" s="98" t="s">
        <v>267</v>
      </c>
      <c r="J153" s="98" t="s">
        <v>267</v>
      </c>
      <c r="K153" s="98" t="s">
        <v>267</v>
      </c>
      <c r="L153" s="98" t="s">
        <v>268</v>
      </c>
      <c r="M153" s="98" t="s">
        <v>268</v>
      </c>
      <c r="N153" s="98"/>
      <c r="O153" s="98" t="s">
        <v>267</v>
      </c>
      <c r="P153" s="100" t="s">
        <v>267</v>
      </c>
    </row>
    <row r="154" spans="1:16" ht="12.75">
      <c r="A154" s="97"/>
      <c r="B154" s="98"/>
      <c r="C154" s="98"/>
      <c r="D154" s="99" t="s">
        <v>269</v>
      </c>
      <c r="E154" s="98"/>
      <c r="F154" s="98"/>
      <c r="G154" s="98"/>
      <c r="H154" s="98"/>
      <c r="I154" s="98">
        <v>3595.99</v>
      </c>
      <c r="J154" s="98">
        <v>0.08</v>
      </c>
      <c r="K154" s="98">
        <v>0</v>
      </c>
      <c r="L154" s="98">
        <v>10058.54</v>
      </c>
      <c r="M154" s="98">
        <v>412.53</v>
      </c>
      <c r="N154" s="98">
        <v>14067.14</v>
      </c>
      <c r="O154" s="98">
        <v>742.06</v>
      </c>
      <c r="P154" s="100">
        <v>0</v>
      </c>
    </row>
    <row r="155" spans="1:16" ht="12.75">
      <c r="A155" s="97"/>
      <c r="B155" s="98"/>
      <c r="C155" s="98"/>
      <c r="D155" s="99" t="s">
        <v>373</v>
      </c>
      <c r="E155" s="98"/>
      <c r="F155" s="98"/>
      <c r="G155" s="98"/>
      <c r="H155" s="98"/>
      <c r="I155" s="98"/>
      <c r="J155" s="98"/>
      <c r="K155" s="98"/>
      <c r="L155" s="98"/>
      <c r="M155" s="98"/>
      <c r="N155" s="98">
        <v>1199.27</v>
      </c>
      <c r="O155" s="98"/>
      <c r="P155" s="100"/>
    </row>
    <row r="156" spans="1:16" ht="12.75">
      <c r="A156" s="97"/>
      <c r="B156" s="98"/>
      <c r="C156" s="98"/>
      <c r="D156" s="99" t="s">
        <v>372</v>
      </c>
      <c r="E156" s="98"/>
      <c r="F156" s="98"/>
      <c r="G156" s="98"/>
      <c r="H156" s="98"/>
      <c r="I156" s="98"/>
      <c r="J156" s="98"/>
      <c r="K156" s="98"/>
      <c r="L156" s="98"/>
      <c r="M156" s="98"/>
      <c r="N156" s="98">
        <v>1219.4</v>
      </c>
      <c r="O156" s="98"/>
      <c r="P156" s="100"/>
    </row>
    <row r="157" spans="1:16" ht="12.75">
      <c r="A157" s="111"/>
      <c r="B157" s="112"/>
      <c r="C157" s="112"/>
      <c r="D157" s="113" t="s">
        <v>21</v>
      </c>
      <c r="E157" s="112"/>
      <c r="F157" s="112"/>
      <c r="G157" s="112"/>
      <c r="H157" s="112"/>
      <c r="I157" s="112"/>
      <c r="J157" s="112"/>
      <c r="K157" s="112"/>
      <c r="L157" s="112"/>
      <c r="M157" s="112"/>
      <c r="N157" s="112">
        <v>16485.81</v>
      </c>
      <c r="O157" s="112"/>
      <c r="P157" s="114"/>
    </row>
    <row r="158" spans="1:16" ht="12.75">
      <c r="A158" s="97"/>
      <c r="B158" s="98"/>
      <c r="C158" s="98"/>
      <c r="D158" s="99" t="s">
        <v>406</v>
      </c>
      <c r="E158" s="98"/>
      <c r="F158" s="98"/>
      <c r="G158" s="98"/>
      <c r="H158" s="98"/>
      <c r="I158" s="98">
        <v>632.47</v>
      </c>
      <c r="J158" s="98">
        <v>0</v>
      </c>
      <c r="K158" s="98">
        <v>0</v>
      </c>
      <c r="L158" s="98">
        <v>0</v>
      </c>
      <c r="M158" s="98">
        <v>0</v>
      </c>
      <c r="N158" s="98">
        <v>632.47</v>
      </c>
      <c r="O158" s="98">
        <v>124.74</v>
      </c>
      <c r="P158" s="100">
        <v>0</v>
      </c>
    </row>
    <row r="159" spans="1:16" ht="12.75">
      <c r="A159" s="97"/>
      <c r="B159" s="98"/>
      <c r="C159" s="98"/>
      <c r="D159" s="99" t="s">
        <v>266</v>
      </c>
      <c r="E159" s="98"/>
      <c r="F159" s="98"/>
      <c r="G159" s="98"/>
      <c r="H159" s="98"/>
      <c r="I159" s="98" t="s">
        <v>267</v>
      </c>
      <c r="J159" s="98" t="s">
        <v>267</v>
      </c>
      <c r="K159" s="98" t="s">
        <v>267</v>
      </c>
      <c r="L159" s="98" t="s">
        <v>268</v>
      </c>
      <c r="M159" s="98" t="s">
        <v>268</v>
      </c>
      <c r="N159" s="98"/>
      <c r="O159" s="98" t="s">
        <v>267</v>
      </c>
      <c r="P159" s="100" t="s">
        <v>267</v>
      </c>
    </row>
    <row r="160" spans="1:16" ht="12.75">
      <c r="A160" s="97"/>
      <c r="B160" s="98"/>
      <c r="C160" s="98"/>
      <c r="D160" s="99" t="s">
        <v>269</v>
      </c>
      <c r="E160" s="98"/>
      <c r="F160" s="98"/>
      <c r="G160" s="98"/>
      <c r="H160" s="98"/>
      <c r="I160" s="98">
        <v>758.96</v>
      </c>
      <c r="J160" s="98">
        <v>0</v>
      </c>
      <c r="K160" s="98">
        <v>0</v>
      </c>
      <c r="L160" s="98">
        <v>0</v>
      </c>
      <c r="M160" s="98">
        <v>0</v>
      </c>
      <c r="N160" s="98">
        <v>758.96</v>
      </c>
      <c r="O160" s="98">
        <v>149.69</v>
      </c>
      <c r="P160" s="100">
        <v>0</v>
      </c>
    </row>
    <row r="161" spans="1:16" ht="12.75">
      <c r="A161" s="97"/>
      <c r="B161" s="98"/>
      <c r="C161" s="98"/>
      <c r="D161" s="99" t="s">
        <v>405</v>
      </c>
      <c r="E161" s="98"/>
      <c r="F161" s="98"/>
      <c r="G161" s="98"/>
      <c r="H161" s="98"/>
      <c r="I161" s="98"/>
      <c r="J161" s="98"/>
      <c r="K161" s="98"/>
      <c r="L161" s="98"/>
      <c r="M161" s="98"/>
      <c r="N161" s="98">
        <v>502.96</v>
      </c>
      <c r="O161" s="98"/>
      <c r="P161" s="100"/>
    </row>
    <row r="162" spans="1:16" ht="12.75">
      <c r="A162" s="97"/>
      <c r="B162" s="98"/>
      <c r="C162" s="98"/>
      <c r="D162" s="99" t="s">
        <v>404</v>
      </c>
      <c r="E162" s="98"/>
      <c r="F162" s="98"/>
      <c r="G162" s="98"/>
      <c r="H162" s="98"/>
      <c r="I162" s="98"/>
      <c r="J162" s="98"/>
      <c r="K162" s="98"/>
      <c r="L162" s="98"/>
      <c r="M162" s="98"/>
      <c r="N162" s="98">
        <v>257.36</v>
      </c>
      <c r="O162" s="98"/>
      <c r="P162" s="100"/>
    </row>
    <row r="163" spans="1:16" ht="12.75">
      <c r="A163" s="111"/>
      <c r="B163" s="112"/>
      <c r="C163" s="112"/>
      <c r="D163" s="113" t="s">
        <v>21</v>
      </c>
      <c r="E163" s="112"/>
      <c r="F163" s="112"/>
      <c r="G163" s="112"/>
      <c r="H163" s="112"/>
      <c r="I163" s="112"/>
      <c r="J163" s="112"/>
      <c r="K163" s="112"/>
      <c r="L163" s="112"/>
      <c r="M163" s="112"/>
      <c r="N163" s="112">
        <v>1519.28</v>
      </c>
      <c r="O163" s="112"/>
      <c r="P163" s="114"/>
    </row>
    <row r="164" spans="1:16" ht="12.75">
      <c r="A164" s="97"/>
      <c r="B164" s="98"/>
      <c r="C164" s="98"/>
      <c r="D164" s="99" t="s">
        <v>206</v>
      </c>
      <c r="E164" s="98"/>
      <c r="F164" s="98"/>
      <c r="G164" s="98"/>
      <c r="H164" s="98"/>
      <c r="I164" s="115">
        <v>14604.5</v>
      </c>
      <c r="J164" s="115">
        <v>27.32</v>
      </c>
      <c r="K164" s="115">
        <v>0</v>
      </c>
      <c r="L164" s="115">
        <v>31311.6</v>
      </c>
      <c r="M164" s="115">
        <v>1288.5</v>
      </c>
      <c r="N164" s="115">
        <v>47231.92</v>
      </c>
      <c r="O164" s="115">
        <v>3090.08</v>
      </c>
      <c r="P164" s="116">
        <v>0</v>
      </c>
    </row>
    <row r="165" spans="1:16" ht="12.75">
      <c r="A165" s="97"/>
      <c r="B165" s="98"/>
      <c r="C165" s="98"/>
      <c r="D165" s="99" t="s">
        <v>16</v>
      </c>
      <c r="E165" s="98"/>
      <c r="F165" s="98"/>
      <c r="G165" s="98"/>
      <c r="H165" s="98"/>
      <c r="I165" s="98"/>
      <c r="J165" s="98"/>
      <c r="K165" s="98"/>
      <c r="L165" s="98"/>
      <c r="M165" s="98"/>
      <c r="N165" s="115">
        <v>7004.84</v>
      </c>
      <c r="O165" s="98"/>
      <c r="P165" s="100"/>
    </row>
    <row r="166" spans="1:16" ht="12.75">
      <c r="A166" s="97"/>
      <c r="B166" s="98"/>
      <c r="C166" s="98"/>
      <c r="D166" s="99" t="s">
        <v>271</v>
      </c>
      <c r="E166" s="98"/>
      <c r="F166" s="98"/>
      <c r="G166" s="98"/>
      <c r="H166" s="98"/>
      <c r="I166" s="98"/>
      <c r="J166" s="98"/>
      <c r="K166" s="98"/>
      <c r="L166" s="98"/>
      <c r="M166" s="98"/>
      <c r="N166" s="115">
        <v>5276.84</v>
      </c>
      <c r="O166" s="98"/>
      <c r="P166" s="100"/>
    </row>
    <row r="167" spans="1:16" ht="12.75">
      <c r="A167" s="97"/>
      <c r="B167" s="98"/>
      <c r="C167" s="98"/>
      <c r="D167" s="99" t="s">
        <v>272</v>
      </c>
      <c r="E167" s="98"/>
      <c r="F167" s="98"/>
      <c r="G167" s="98"/>
      <c r="H167" s="98"/>
      <c r="I167" s="98"/>
      <c r="J167" s="98"/>
      <c r="K167" s="98"/>
      <c r="L167" s="98"/>
      <c r="M167" s="98"/>
      <c r="N167" s="98">
        <v>3.9</v>
      </c>
      <c r="O167" s="98"/>
      <c r="P167" s="100"/>
    </row>
    <row r="168" spans="1:16" ht="12.75">
      <c r="A168" s="111"/>
      <c r="B168" s="112"/>
      <c r="C168" s="112"/>
      <c r="D168" s="113" t="s">
        <v>206</v>
      </c>
      <c r="E168" s="112"/>
      <c r="F168" s="112"/>
      <c r="G168" s="112"/>
      <c r="H168" s="112"/>
      <c r="I168" s="112"/>
      <c r="J168" s="112"/>
      <c r="K168" s="112"/>
      <c r="L168" s="112"/>
      <c r="M168" s="112"/>
      <c r="N168" s="117">
        <v>59513.6</v>
      </c>
      <c r="O168" s="112"/>
      <c r="P168" s="114"/>
    </row>
    <row r="169" spans="1:16" ht="12.75">
      <c r="A169" s="97"/>
      <c r="B169" s="98"/>
      <c r="C169" s="98" t="s">
        <v>273</v>
      </c>
      <c r="D169" s="99" t="s">
        <v>274</v>
      </c>
      <c r="E169" s="98"/>
      <c r="F169" s="98"/>
      <c r="G169" s="98"/>
      <c r="H169" s="98"/>
      <c r="I169" s="98"/>
      <c r="J169" s="98"/>
      <c r="K169" s="98"/>
      <c r="L169" s="98"/>
      <c r="M169" s="98"/>
      <c r="N169" s="98">
        <v>31378.45</v>
      </c>
      <c r="O169" s="98"/>
      <c r="P169" s="100"/>
    </row>
    <row r="170" spans="1:16" ht="12.75">
      <c r="A170" s="97"/>
      <c r="B170" s="98"/>
      <c r="C170" s="98" t="s">
        <v>275</v>
      </c>
      <c r="D170" s="99" t="s">
        <v>276</v>
      </c>
      <c r="E170" s="98"/>
      <c r="F170" s="98"/>
      <c r="G170" s="98"/>
      <c r="H170" s="98"/>
      <c r="I170" s="98"/>
      <c r="J170" s="98"/>
      <c r="K170" s="98"/>
      <c r="L170" s="98"/>
      <c r="M170" s="98"/>
      <c r="N170" s="98">
        <v>86.64</v>
      </c>
      <c r="O170" s="98"/>
      <c r="P170" s="100"/>
    </row>
    <row r="171" spans="1:16" ht="12.75">
      <c r="A171" s="97"/>
      <c r="B171" s="98"/>
      <c r="C171" s="98"/>
      <c r="D171" s="99" t="s">
        <v>277</v>
      </c>
      <c r="E171" s="98"/>
      <c r="F171" s="98"/>
      <c r="G171" s="98"/>
      <c r="H171" s="98"/>
      <c r="I171" s="98"/>
      <c r="J171" s="98"/>
      <c r="K171" s="98"/>
      <c r="L171" s="98"/>
      <c r="M171" s="98"/>
      <c r="N171" s="98">
        <v>6.77</v>
      </c>
      <c r="O171" s="98"/>
      <c r="P171" s="100"/>
    </row>
    <row r="172" spans="1:16" ht="12.75">
      <c r="A172" s="97"/>
      <c r="B172" s="98"/>
      <c r="C172" s="98"/>
      <c r="D172" s="99" t="s">
        <v>278</v>
      </c>
      <c r="E172" s="98"/>
      <c r="F172" s="98"/>
      <c r="G172" s="98"/>
      <c r="H172" s="98"/>
      <c r="I172" s="98"/>
      <c r="J172" s="98"/>
      <c r="K172" s="98"/>
      <c r="L172" s="98"/>
      <c r="M172" s="98"/>
      <c r="N172" s="98">
        <v>0</v>
      </c>
      <c r="O172" s="98"/>
      <c r="P172" s="100"/>
    </row>
    <row r="173" spans="1:16" ht="12.75">
      <c r="A173" s="97"/>
      <c r="B173" s="98"/>
      <c r="C173" s="98"/>
      <c r="D173" s="99" t="s">
        <v>279</v>
      </c>
      <c r="E173" s="98"/>
      <c r="F173" s="98"/>
      <c r="G173" s="98"/>
      <c r="H173" s="98"/>
      <c r="I173" s="98"/>
      <c r="J173" s="98"/>
      <c r="K173" s="98"/>
      <c r="L173" s="98"/>
      <c r="M173" s="98"/>
      <c r="N173" s="98">
        <f>L141</f>
        <v>78.77</v>
      </c>
      <c r="O173" s="98"/>
      <c r="P173" s="100"/>
    </row>
    <row r="174" spans="1:16" ht="12.75">
      <c r="A174" s="97"/>
      <c r="B174" s="98"/>
      <c r="C174" s="98"/>
      <c r="D174" s="99" t="s">
        <v>280</v>
      </c>
      <c r="E174" s="98"/>
      <c r="F174" s="98"/>
      <c r="G174" s="98"/>
      <c r="H174" s="98"/>
      <c r="I174" s="98"/>
      <c r="J174" s="98"/>
      <c r="K174" s="98"/>
      <c r="L174" s="98"/>
      <c r="M174" s="98"/>
      <c r="N174" s="98">
        <f>M141</f>
        <v>3.21</v>
      </c>
      <c r="O174" s="98"/>
      <c r="P174" s="100"/>
    </row>
    <row r="175" spans="1:16" ht="12.75">
      <c r="A175" s="97"/>
      <c r="B175" s="98"/>
      <c r="C175" s="98"/>
      <c r="D175" s="99" t="s">
        <v>281</v>
      </c>
      <c r="E175" s="98"/>
      <c r="F175" s="98"/>
      <c r="G175" s="98"/>
      <c r="H175" s="98"/>
      <c r="I175" s="98"/>
      <c r="J175" s="98"/>
      <c r="K175" s="98"/>
      <c r="L175" s="98"/>
      <c r="M175" s="98"/>
      <c r="N175" s="98">
        <v>104.45</v>
      </c>
      <c r="O175" s="98"/>
      <c r="P175" s="100"/>
    </row>
    <row r="176" spans="1:16" ht="12.75">
      <c r="A176" s="97"/>
      <c r="B176" s="98"/>
      <c r="C176" s="98" t="s">
        <v>273</v>
      </c>
      <c r="D176" s="99" t="s">
        <v>282</v>
      </c>
      <c r="E176" s="98"/>
      <c r="F176" s="98"/>
      <c r="G176" s="98"/>
      <c r="H176" s="98"/>
      <c r="I176" s="98"/>
      <c r="J176" s="98"/>
      <c r="K176" s="98"/>
      <c r="L176" s="98"/>
      <c r="M176" s="98"/>
      <c r="N176" s="98">
        <v>28135.16</v>
      </c>
      <c r="O176" s="98"/>
      <c r="P176" s="100"/>
    </row>
    <row r="177" spans="1:16" ht="12.75">
      <c r="A177" s="97"/>
      <c r="B177" s="98"/>
      <c r="C177" s="98" t="s">
        <v>275</v>
      </c>
      <c r="D177" s="99" t="s">
        <v>276</v>
      </c>
      <c r="E177" s="98"/>
      <c r="F177" s="98"/>
      <c r="G177" s="98"/>
      <c r="H177" s="98"/>
      <c r="I177" s="98"/>
      <c r="J177" s="98"/>
      <c r="K177" s="98"/>
      <c r="L177" s="98"/>
      <c r="M177" s="98"/>
      <c r="N177" s="98">
        <v>14517.86</v>
      </c>
      <c r="O177" s="98"/>
      <c r="P177" s="100"/>
    </row>
    <row r="178" spans="1:16" ht="12.75">
      <c r="A178" s="97"/>
      <c r="B178" s="98"/>
      <c r="C178" s="98"/>
      <c r="D178" s="99" t="s">
        <v>277</v>
      </c>
      <c r="E178" s="98"/>
      <c r="F178" s="98"/>
      <c r="G178" s="98"/>
      <c r="H178" s="98"/>
      <c r="I178" s="98"/>
      <c r="J178" s="98"/>
      <c r="K178" s="98"/>
      <c r="L178" s="98"/>
      <c r="M178" s="98"/>
      <c r="N178" s="98">
        <v>20.55</v>
      </c>
      <c r="O178" s="98"/>
      <c r="P178" s="100"/>
    </row>
    <row r="179" spans="1:16" ht="12.75">
      <c r="A179" s="97"/>
      <c r="B179" s="98"/>
      <c r="C179" s="98"/>
      <c r="D179" s="99" t="s">
        <v>278</v>
      </c>
      <c r="E179" s="98"/>
      <c r="F179" s="98"/>
      <c r="G179" s="98"/>
      <c r="H179" s="98"/>
      <c r="I179" s="98"/>
      <c r="J179" s="98"/>
      <c r="K179" s="98"/>
      <c r="L179" s="98"/>
      <c r="M179" s="98"/>
      <c r="N179" s="98">
        <v>0</v>
      </c>
      <c r="O179" s="98"/>
      <c r="P179" s="100"/>
    </row>
    <row r="180" spans="1:16" ht="12.75">
      <c r="A180" s="97"/>
      <c r="B180" s="98"/>
      <c r="C180" s="98"/>
      <c r="D180" s="99" t="s">
        <v>279</v>
      </c>
      <c r="E180" s="98"/>
      <c r="F180" s="98"/>
      <c r="G180" s="98"/>
      <c r="H180" s="98"/>
      <c r="I180" s="98"/>
      <c r="J180" s="98"/>
      <c r="K180" s="98"/>
      <c r="L180" s="98"/>
      <c r="M180" s="98"/>
      <c r="N180" s="98">
        <f>L164-N173</f>
        <v>31232.829999999998</v>
      </c>
      <c r="O180" s="98"/>
      <c r="P180" s="100"/>
    </row>
    <row r="181" spans="1:16" ht="12.75">
      <c r="A181" s="97"/>
      <c r="B181" s="98"/>
      <c r="C181" s="98"/>
      <c r="D181" s="99" t="s">
        <v>280</v>
      </c>
      <c r="E181" s="98"/>
      <c r="F181" s="98"/>
      <c r="G181" s="98"/>
      <c r="H181" s="98"/>
      <c r="I181" s="98"/>
      <c r="J181" s="98"/>
      <c r="K181" s="98"/>
      <c r="L181" s="98"/>
      <c r="M181" s="98"/>
      <c r="N181" s="98">
        <f>M164-N174</f>
        <v>1285.29</v>
      </c>
      <c r="O181" s="98"/>
      <c r="P181" s="100"/>
    </row>
    <row r="182" spans="1:16" ht="12.75">
      <c r="A182" s="111"/>
      <c r="B182" s="112"/>
      <c r="C182" s="112"/>
      <c r="D182" s="113" t="s">
        <v>281</v>
      </c>
      <c r="E182" s="112"/>
      <c r="F182" s="112"/>
      <c r="G182" s="112"/>
      <c r="H182" s="112"/>
      <c r="I182" s="112"/>
      <c r="J182" s="112"/>
      <c r="K182" s="112"/>
      <c r="L182" s="112"/>
      <c r="M182" s="112"/>
      <c r="N182" s="112">
        <v>12177.24</v>
      </c>
      <c r="O182" s="112"/>
      <c r="P182" s="114"/>
    </row>
    <row r="183" spans="1:16" ht="12.75">
      <c r="A183" s="97"/>
      <c r="B183" s="98"/>
      <c r="C183" s="98"/>
      <c r="D183" s="99" t="s">
        <v>283</v>
      </c>
      <c r="E183" s="98"/>
      <c r="F183" s="98"/>
      <c r="G183" s="98"/>
      <c r="H183" s="98"/>
      <c r="I183" s="98"/>
      <c r="J183" s="98"/>
      <c r="K183" s="98"/>
      <c r="L183" s="98"/>
      <c r="M183" s="98"/>
      <c r="N183" s="98">
        <v>19061.55</v>
      </c>
      <c r="O183" s="98"/>
      <c r="P183" s="100"/>
    </row>
    <row r="184" spans="1:16" ht="12.75">
      <c r="A184" s="97"/>
      <c r="B184" s="98"/>
      <c r="C184" s="98"/>
      <c r="D184" s="99" t="s">
        <v>284</v>
      </c>
      <c r="E184" s="98"/>
      <c r="F184" s="98"/>
      <c r="G184" s="98"/>
      <c r="H184" s="98"/>
      <c r="I184" s="98"/>
      <c r="J184" s="98"/>
      <c r="K184" s="98"/>
      <c r="L184" s="98"/>
      <c r="M184" s="98"/>
      <c r="N184" s="98">
        <v>381.22</v>
      </c>
      <c r="O184" s="98"/>
      <c r="P184" s="100"/>
    </row>
    <row r="185" spans="1:16" ht="12.75">
      <c r="A185" s="97"/>
      <c r="B185" s="98"/>
      <c r="C185" s="98"/>
      <c r="D185" s="99" t="s">
        <v>285</v>
      </c>
      <c r="E185" s="98"/>
      <c r="F185" s="98"/>
      <c r="G185" s="98"/>
      <c r="H185" s="98"/>
      <c r="I185" s="98"/>
      <c r="J185" s="98"/>
      <c r="K185" s="98"/>
      <c r="L185" s="98"/>
      <c r="M185" s="98"/>
      <c r="N185" s="115">
        <v>78956.37</v>
      </c>
      <c r="O185" s="98"/>
      <c r="P185" s="100"/>
    </row>
    <row r="186" spans="1:16" ht="12.75">
      <c r="A186" s="97"/>
      <c r="B186" s="98"/>
      <c r="C186" s="98"/>
      <c r="D186" s="99" t="s">
        <v>286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>
        <v>3090.08</v>
      </c>
      <c r="O186" s="98"/>
      <c r="P186" s="100"/>
    </row>
    <row r="187" spans="1:16" ht="12.75">
      <c r="A187" s="97"/>
      <c r="B187" s="98"/>
      <c r="C187" s="98"/>
      <c r="D187" s="99" t="s">
        <v>287</v>
      </c>
      <c r="E187" s="98"/>
      <c r="F187" s="98"/>
      <c r="G187" s="98"/>
      <c r="H187" s="98"/>
      <c r="I187" s="98"/>
      <c r="J187" s="98"/>
      <c r="K187" s="98"/>
      <c r="L187" s="98"/>
      <c r="M187" s="98"/>
      <c r="N187" s="98">
        <v>0</v>
      </c>
      <c r="O187" s="98"/>
      <c r="P187" s="100"/>
    </row>
    <row r="188" spans="1:16" ht="12.75">
      <c r="A188" s="111"/>
      <c r="B188" s="112"/>
      <c r="C188" s="112"/>
      <c r="D188" s="113" t="s">
        <v>288</v>
      </c>
      <c r="E188" s="112"/>
      <c r="F188" s="112"/>
      <c r="G188" s="112"/>
      <c r="H188" s="112"/>
      <c r="I188" s="112"/>
      <c r="J188" s="112"/>
      <c r="K188" s="112"/>
      <c r="L188" s="112"/>
      <c r="M188" s="112"/>
      <c r="N188" s="112">
        <v>0</v>
      </c>
      <c r="O188" s="112"/>
      <c r="P188" s="114"/>
    </row>
    <row r="192" spans="4:5" ht="12.75">
      <c r="D192" s="130" t="s">
        <v>304</v>
      </c>
      <c r="E192" s="129" t="s">
        <v>305</v>
      </c>
    </row>
    <row r="193" spans="4:5" ht="12.75">
      <c r="D193" s="130"/>
      <c r="E193" s="129"/>
    </row>
    <row r="194" spans="4:5" ht="12.75">
      <c r="D194" s="130"/>
      <c r="E194" s="129"/>
    </row>
    <row r="195" spans="4:5" ht="12.75">
      <c r="D195" s="130"/>
      <c r="E195" s="129"/>
    </row>
    <row r="196" spans="4:5" ht="12.75">
      <c r="D196" s="130" t="s">
        <v>306</v>
      </c>
      <c r="E196" s="129" t="s">
        <v>305</v>
      </c>
    </row>
  </sheetData>
  <sheetProtection/>
  <mergeCells count="19">
    <mergeCell ref="A13:P13"/>
    <mergeCell ref="A14:P14"/>
    <mergeCell ref="A9:A11"/>
    <mergeCell ref="E9:E11"/>
    <mergeCell ref="F9:H9"/>
    <mergeCell ref="I9:N9"/>
    <mergeCell ref="B9:B11"/>
    <mergeCell ref="C9:C11"/>
    <mergeCell ref="D9:D11"/>
    <mergeCell ref="L10:L11"/>
    <mergeCell ref="M10:M11"/>
    <mergeCell ref="O9:P10"/>
    <mergeCell ref="F10:F11"/>
    <mergeCell ref="G10:G11"/>
    <mergeCell ref="H10:H11"/>
    <mergeCell ref="I10:I11"/>
    <mergeCell ref="J10:K10"/>
    <mergeCell ref="N10:N11"/>
    <mergeCell ref="A2:P2"/>
  </mergeCells>
  <printOptions/>
  <pageMargins left="0.8661417322834646" right="0.1968503937007874" top="0.8661417322834646" bottom="0.1968503937007874" header="0.1968503937007874" footer="0.1968503937007874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3"/>
  <sheetViews>
    <sheetView zoomScale="115" zoomScaleNormal="115" zoomScalePageLayoutView="0" workbookViewId="0" topLeftCell="A10">
      <selection activeCell="B38" sqref="B38"/>
    </sheetView>
  </sheetViews>
  <sheetFormatPr defaultColWidth="9.00390625" defaultRowHeight="12.75"/>
  <cols>
    <col min="1" max="1" width="4.125" style="129" customWidth="1"/>
    <col min="2" max="2" width="12.125" style="130" customWidth="1"/>
    <col min="3" max="3" width="44.875" style="131" customWidth="1"/>
    <col min="4" max="4" width="10.875" style="129" customWidth="1"/>
    <col min="5" max="5" width="10.125" style="128" customWidth="1"/>
    <col min="6" max="6" width="7.875" style="128" customWidth="1"/>
    <col min="7" max="7" width="9.00390625" style="128" customWidth="1"/>
    <col min="8" max="16384" width="9.125" style="118" customWidth="1"/>
  </cols>
  <sheetData>
    <row r="1" spans="1:7" ht="32.25" customHeight="1">
      <c r="A1" s="86" t="s">
        <v>12</v>
      </c>
      <c r="B1" s="3"/>
      <c r="C1" s="198" t="s">
        <v>354</v>
      </c>
      <c r="D1" s="188"/>
      <c r="E1" s="188"/>
      <c r="F1" s="188"/>
      <c r="G1" s="188"/>
    </row>
    <row r="2" spans="1:7" ht="12.75">
      <c r="A2" s="86" t="s">
        <v>13</v>
      </c>
      <c r="B2" s="3"/>
      <c r="C2" s="6" t="s">
        <v>403</v>
      </c>
      <c r="D2" s="121"/>
      <c r="E2" s="122"/>
      <c r="F2" s="123"/>
      <c r="G2" s="123"/>
    </row>
    <row r="3" spans="1:7" ht="12.75">
      <c r="A3" s="86"/>
      <c r="B3" s="121"/>
      <c r="C3" s="6"/>
      <c r="D3" s="121"/>
      <c r="E3" s="122"/>
      <c r="F3" s="123"/>
      <c r="G3" s="123"/>
    </row>
    <row r="4" spans="1:7" ht="12.75">
      <c r="A4" s="86"/>
      <c r="B4" s="121"/>
      <c r="C4" s="124" t="s">
        <v>307</v>
      </c>
      <c r="D4" s="121"/>
      <c r="E4" s="122"/>
      <c r="F4" s="123"/>
      <c r="G4" s="123"/>
    </row>
    <row r="5" spans="1:7" ht="12.75">
      <c r="A5" s="118"/>
      <c r="B5" s="6"/>
      <c r="C5" s="125" t="s">
        <v>186</v>
      </c>
      <c r="D5" s="133"/>
      <c r="E5" s="133"/>
      <c r="F5" s="133"/>
      <c r="G5" s="133"/>
    </row>
    <row r="6" spans="1:7" ht="12.75">
      <c r="A6" s="118"/>
      <c r="B6" s="6"/>
      <c r="C6" s="133"/>
      <c r="D6" s="133"/>
      <c r="E6" s="133"/>
      <c r="F6" s="133"/>
      <c r="G6" s="133"/>
    </row>
    <row r="7" spans="1:7" ht="12.75">
      <c r="A7" s="200" t="s">
        <v>290</v>
      </c>
      <c r="B7" s="200"/>
      <c r="C7" s="125" t="s">
        <v>291</v>
      </c>
      <c r="D7" s="126" t="s">
        <v>292</v>
      </c>
      <c r="E7" s="125"/>
      <c r="F7" s="125"/>
      <c r="G7" s="125"/>
    </row>
    <row r="8" spans="1:7" ht="12.75">
      <c r="A8" s="118"/>
      <c r="B8" s="3"/>
      <c r="C8" s="3"/>
      <c r="D8" s="3"/>
      <c r="E8" s="123"/>
      <c r="F8" s="123"/>
      <c r="G8" s="123"/>
    </row>
    <row r="9" spans="1:7" ht="21.75" customHeight="1">
      <c r="A9" s="203" t="s">
        <v>293</v>
      </c>
      <c r="B9" s="201" t="s">
        <v>294</v>
      </c>
      <c r="C9" s="201" t="s">
        <v>295</v>
      </c>
      <c r="D9" s="201" t="s">
        <v>296</v>
      </c>
      <c r="E9" s="203" t="s">
        <v>297</v>
      </c>
      <c r="F9" s="199" t="s">
        <v>298</v>
      </c>
      <c r="G9" s="199"/>
    </row>
    <row r="10" spans="1:7" ht="21.75" customHeight="1">
      <c r="A10" s="204"/>
      <c r="B10" s="202"/>
      <c r="C10" s="202"/>
      <c r="D10" s="202"/>
      <c r="E10" s="204"/>
      <c r="F10" s="127" t="s">
        <v>299</v>
      </c>
      <c r="G10" s="127" t="s">
        <v>300</v>
      </c>
    </row>
    <row r="11" spans="1:7" ht="12.75">
      <c r="A11" s="134">
        <v>1</v>
      </c>
      <c r="B11" s="135">
        <v>2</v>
      </c>
      <c r="C11" s="135">
        <v>3</v>
      </c>
      <c r="D11" s="135">
        <v>4</v>
      </c>
      <c r="E11" s="134">
        <v>5</v>
      </c>
      <c r="F11" s="134">
        <v>6</v>
      </c>
      <c r="G11" s="134">
        <v>7</v>
      </c>
    </row>
    <row r="12" spans="1:7" ht="12.75">
      <c r="A12" s="136">
        <v>1</v>
      </c>
      <c r="B12" s="137" t="s">
        <v>353</v>
      </c>
      <c r="C12" s="137" t="s">
        <v>352</v>
      </c>
      <c r="D12" s="137" t="s">
        <v>303</v>
      </c>
      <c r="E12" s="138">
        <v>0.084</v>
      </c>
      <c r="F12" s="139">
        <v>0.4</v>
      </c>
      <c r="G12" s="139">
        <v>0.03</v>
      </c>
    </row>
    <row r="13" spans="1:7" ht="12.75">
      <c r="A13" s="136">
        <v>2</v>
      </c>
      <c r="B13" s="141" t="s">
        <v>402</v>
      </c>
      <c r="C13" s="142" t="s">
        <v>401</v>
      </c>
      <c r="D13" s="140" t="s">
        <v>303</v>
      </c>
      <c r="E13" s="139">
        <v>24.1506</v>
      </c>
      <c r="F13" s="139">
        <v>0.28</v>
      </c>
      <c r="G13" s="139">
        <v>6.76</v>
      </c>
    </row>
    <row r="14" spans="1:7" ht="12.75">
      <c r="A14" s="136">
        <v>3</v>
      </c>
      <c r="B14" s="141" t="s">
        <v>301</v>
      </c>
      <c r="C14" s="142" t="s">
        <v>302</v>
      </c>
      <c r="D14" s="140" t="s">
        <v>303</v>
      </c>
      <c r="E14" s="139">
        <v>62.05512</v>
      </c>
      <c r="F14" s="139">
        <v>0.33</v>
      </c>
      <c r="G14" s="139">
        <v>20.48</v>
      </c>
    </row>
    <row r="15" spans="1:7" ht="39.75" customHeight="1">
      <c r="A15" s="136">
        <v>4</v>
      </c>
      <c r="B15" s="141" t="s">
        <v>400</v>
      </c>
      <c r="C15" s="142" t="s">
        <v>399</v>
      </c>
      <c r="D15" s="140" t="s">
        <v>227</v>
      </c>
      <c r="E15" s="139">
        <v>70.81</v>
      </c>
      <c r="F15" s="139">
        <v>5.14</v>
      </c>
      <c r="G15" s="139">
        <v>363.96</v>
      </c>
    </row>
    <row r="16" spans="1:7" ht="43.5" customHeight="1">
      <c r="A16" s="136">
        <v>5</v>
      </c>
      <c r="B16" s="141" t="s">
        <v>398</v>
      </c>
      <c r="C16" s="142" t="s">
        <v>397</v>
      </c>
      <c r="D16" s="140" t="s">
        <v>227</v>
      </c>
      <c r="E16" s="139">
        <v>112.93</v>
      </c>
      <c r="F16" s="139">
        <v>5.77</v>
      </c>
      <c r="G16" s="139">
        <v>651.61</v>
      </c>
    </row>
    <row r="17" spans="1:7" ht="43.5" customHeight="1">
      <c r="A17" s="136">
        <v>6</v>
      </c>
      <c r="B17" s="141" t="s">
        <v>396</v>
      </c>
      <c r="C17" s="142" t="s">
        <v>395</v>
      </c>
      <c r="D17" s="140" t="s">
        <v>227</v>
      </c>
      <c r="E17" s="139">
        <v>2.3298</v>
      </c>
      <c r="F17" s="139">
        <v>12.54</v>
      </c>
      <c r="G17" s="139">
        <v>29.22</v>
      </c>
    </row>
    <row r="18" spans="1:7" ht="43.5" customHeight="1">
      <c r="A18" s="136">
        <v>7</v>
      </c>
      <c r="B18" s="141" t="s">
        <v>394</v>
      </c>
      <c r="C18" s="142" t="s">
        <v>393</v>
      </c>
      <c r="D18" s="140" t="s">
        <v>227</v>
      </c>
      <c r="E18" s="139">
        <v>1.7593</v>
      </c>
      <c r="F18" s="139">
        <v>28.17</v>
      </c>
      <c r="G18" s="139">
        <v>49.56</v>
      </c>
    </row>
    <row r="19" spans="1:7" ht="43.5" customHeight="1">
      <c r="A19" s="136">
        <v>8</v>
      </c>
      <c r="B19" s="141" t="s">
        <v>392</v>
      </c>
      <c r="C19" s="142" t="s">
        <v>391</v>
      </c>
      <c r="D19" s="140" t="s">
        <v>227</v>
      </c>
      <c r="E19" s="139">
        <v>1.306008</v>
      </c>
      <c r="F19" s="139">
        <v>6.48</v>
      </c>
      <c r="G19" s="139">
        <v>8.46</v>
      </c>
    </row>
    <row r="20" spans="1:7" ht="12.75">
      <c r="A20" s="136">
        <v>9</v>
      </c>
      <c r="B20" s="141" t="s">
        <v>390</v>
      </c>
      <c r="C20" s="142" t="s">
        <v>389</v>
      </c>
      <c r="D20" s="140" t="s">
        <v>382</v>
      </c>
      <c r="E20" s="139">
        <v>0.2</v>
      </c>
      <c r="F20" s="139">
        <v>0.77</v>
      </c>
      <c r="G20" s="139">
        <v>0.15</v>
      </c>
    </row>
    <row r="21" spans="1:7" ht="12.75">
      <c r="A21" s="136">
        <v>10</v>
      </c>
      <c r="B21" s="141" t="s">
        <v>388</v>
      </c>
      <c r="C21" s="142" t="s">
        <v>387</v>
      </c>
      <c r="D21" s="140" t="s">
        <v>382</v>
      </c>
      <c r="E21" s="139">
        <v>14.24736</v>
      </c>
      <c r="F21" s="139">
        <v>2.36</v>
      </c>
      <c r="G21" s="139">
        <v>33.62</v>
      </c>
    </row>
    <row r="22" spans="1:7" ht="12.75">
      <c r="A22" s="136">
        <v>11</v>
      </c>
      <c r="B22" s="141" t="s">
        <v>386</v>
      </c>
      <c r="C22" s="142" t="s">
        <v>385</v>
      </c>
      <c r="D22" s="140" t="s">
        <v>382</v>
      </c>
      <c r="E22" s="139">
        <v>295</v>
      </c>
      <c r="F22" s="139">
        <v>0.31</v>
      </c>
      <c r="G22" s="139">
        <v>91.45</v>
      </c>
    </row>
    <row r="23" spans="1:7" ht="12.75">
      <c r="A23" s="136">
        <v>12</v>
      </c>
      <c r="B23" s="141" t="s">
        <v>384</v>
      </c>
      <c r="C23" s="142" t="s">
        <v>383</v>
      </c>
      <c r="D23" s="140" t="s">
        <v>382</v>
      </c>
      <c r="E23" s="139">
        <v>485.96736</v>
      </c>
      <c r="F23" s="139">
        <v>0.35</v>
      </c>
      <c r="G23" s="139">
        <v>170.09</v>
      </c>
    </row>
    <row r="24" spans="1:7" ht="12.75">
      <c r="A24" s="136">
        <v>13</v>
      </c>
      <c r="B24" s="141" t="s">
        <v>214</v>
      </c>
      <c r="C24" s="142" t="s">
        <v>215</v>
      </c>
      <c r="D24" s="140" t="s">
        <v>216</v>
      </c>
      <c r="E24" s="139">
        <v>43.4</v>
      </c>
      <c r="F24" s="139">
        <v>1.99</v>
      </c>
      <c r="G24" s="139">
        <v>86.37</v>
      </c>
    </row>
    <row r="25" spans="1:7" ht="12.75">
      <c r="A25" s="136">
        <v>14</v>
      </c>
      <c r="B25" s="141" t="s">
        <v>219</v>
      </c>
      <c r="C25" s="142" t="s">
        <v>220</v>
      </c>
      <c r="D25" s="140" t="s">
        <v>216</v>
      </c>
      <c r="E25" s="139">
        <v>27.3</v>
      </c>
      <c r="F25" s="139">
        <v>2.6</v>
      </c>
      <c r="G25" s="139">
        <v>70.98</v>
      </c>
    </row>
    <row r="26" spans="1:7" ht="12.75">
      <c r="A26" s="136">
        <v>15</v>
      </c>
      <c r="B26" s="141" t="s">
        <v>238</v>
      </c>
      <c r="C26" s="142" t="s">
        <v>239</v>
      </c>
      <c r="D26" s="140" t="s">
        <v>226</v>
      </c>
      <c r="E26" s="139">
        <v>9600</v>
      </c>
      <c r="F26" s="139">
        <v>0.83</v>
      </c>
      <c r="G26" s="139">
        <v>7968</v>
      </c>
    </row>
    <row r="27" spans="1:7" ht="24">
      <c r="A27" s="136">
        <v>16</v>
      </c>
      <c r="B27" s="141" t="s">
        <v>242</v>
      </c>
      <c r="C27" s="142" t="s">
        <v>243</v>
      </c>
      <c r="D27" s="140" t="s">
        <v>227</v>
      </c>
      <c r="E27" s="139">
        <v>189</v>
      </c>
      <c r="F27" s="139">
        <v>11.16</v>
      </c>
      <c r="G27" s="139">
        <v>2109.24</v>
      </c>
    </row>
    <row r="28" spans="1:7" ht="24">
      <c r="A28" s="136">
        <v>17</v>
      </c>
      <c r="B28" s="141" t="s">
        <v>244</v>
      </c>
      <c r="C28" s="142" t="s">
        <v>245</v>
      </c>
      <c r="D28" s="140" t="s">
        <v>227</v>
      </c>
      <c r="E28" s="139">
        <v>189</v>
      </c>
      <c r="F28" s="139">
        <v>7.75</v>
      </c>
      <c r="G28" s="139">
        <v>1464.75</v>
      </c>
    </row>
    <row r="29" spans="1:7" ht="24">
      <c r="A29" s="136">
        <v>18</v>
      </c>
      <c r="B29" s="141" t="s">
        <v>258</v>
      </c>
      <c r="C29" s="142" t="s">
        <v>259</v>
      </c>
      <c r="D29" s="140" t="s">
        <v>227</v>
      </c>
      <c r="E29" s="139">
        <v>195</v>
      </c>
      <c r="F29" s="139">
        <v>12.79</v>
      </c>
      <c r="G29" s="139">
        <v>2494.05</v>
      </c>
    </row>
    <row r="30" spans="1:7" ht="24">
      <c r="A30" s="136">
        <v>19</v>
      </c>
      <c r="B30" s="141" t="s">
        <v>260</v>
      </c>
      <c r="C30" s="142" t="s">
        <v>261</v>
      </c>
      <c r="D30" s="140" t="s">
        <v>227</v>
      </c>
      <c r="E30" s="139">
        <v>190</v>
      </c>
      <c r="F30" s="139">
        <v>19.01</v>
      </c>
      <c r="G30" s="139">
        <v>3611.9</v>
      </c>
    </row>
    <row r="31" spans="1:7" ht="12.75">
      <c r="A31" s="136">
        <v>20</v>
      </c>
      <c r="B31" s="141" t="s">
        <v>240</v>
      </c>
      <c r="C31" s="142" t="s">
        <v>241</v>
      </c>
      <c r="D31" s="140" t="s">
        <v>222</v>
      </c>
      <c r="E31" s="139">
        <v>4</v>
      </c>
      <c r="F31" s="139">
        <v>11.4</v>
      </c>
      <c r="G31" s="139">
        <v>45.6</v>
      </c>
    </row>
    <row r="32" spans="1:7" ht="12.75">
      <c r="A32" s="136">
        <v>21</v>
      </c>
      <c r="B32" s="141" t="s">
        <v>251</v>
      </c>
      <c r="C32" s="142" t="s">
        <v>252</v>
      </c>
      <c r="D32" s="140" t="s">
        <v>253</v>
      </c>
      <c r="E32" s="139">
        <v>2</v>
      </c>
      <c r="F32" s="139">
        <v>12.5</v>
      </c>
      <c r="G32" s="139">
        <v>25</v>
      </c>
    </row>
    <row r="33" spans="1:7" ht="12.75">
      <c r="A33" s="136">
        <v>22</v>
      </c>
      <c r="B33" s="141" t="s">
        <v>351</v>
      </c>
      <c r="C33" s="142" t="s">
        <v>350</v>
      </c>
      <c r="D33" s="140" t="s">
        <v>226</v>
      </c>
      <c r="E33" s="139">
        <v>1215</v>
      </c>
      <c r="F33" s="139">
        <v>2.5</v>
      </c>
      <c r="G33" s="139">
        <v>3037.5</v>
      </c>
    </row>
    <row r="34" spans="1:7" ht="12.75">
      <c r="A34" s="136">
        <v>23</v>
      </c>
      <c r="B34" s="141" t="s">
        <v>349</v>
      </c>
      <c r="C34" s="142" t="s">
        <v>348</v>
      </c>
      <c r="D34" s="140" t="s">
        <v>227</v>
      </c>
      <c r="E34" s="139">
        <v>1270</v>
      </c>
      <c r="F34" s="139">
        <v>1.15</v>
      </c>
      <c r="G34" s="139">
        <v>1460.5</v>
      </c>
    </row>
    <row r="35" spans="1:7" ht="12.75">
      <c r="A35" s="136">
        <v>24</v>
      </c>
      <c r="B35" s="141" t="s">
        <v>230</v>
      </c>
      <c r="C35" s="142" t="s">
        <v>231</v>
      </c>
      <c r="D35" s="140" t="s">
        <v>226</v>
      </c>
      <c r="E35" s="139">
        <v>740</v>
      </c>
      <c r="F35" s="139">
        <v>5.42</v>
      </c>
      <c r="G35" s="139">
        <v>4010.8</v>
      </c>
    </row>
    <row r="36" spans="1:7" ht="12.75">
      <c r="A36" s="136">
        <v>25</v>
      </c>
      <c r="B36" s="141" t="s">
        <v>232</v>
      </c>
      <c r="C36" s="142" t="s">
        <v>233</v>
      </c>
      <c r="D36" s="140" t="s">
        <v>227</v>
      </c>
      <c r="E36" s="139">
        <v>580</v>
      </c>
      <c r="F36" s="139">
        <v>1.56</v>
      </c>
      <c r="G36" s="139">
        <v>904.8</v>
      </c>
    </row>
    <row r="37" spans="1:7" ht="12.75">
      <c r="A37" s="136">
        <v>26</v>
      </c>
      <c r="B37" s="141" t="s">
        <v>347</v>
      </c>
      <c r="C37" s="142" t="s">
        <v>346</v>
      </c>
      <c r="D37" s="140" t="s">
        <v>226</v>
      </c>
      <c r="E37" s="139">
        <v>40</v>
      </c>
      <c r="F37" s="139">
        <v>12.44</v>
      </c>
      <c r="G37" s="139">
        <v>497.6</v>
      </c>
    </row>
    <row r="38" spans="1:7" ht="12.75">
      <c r="A38" s="136">
        <v>27</v>
      </c>
      <c r="B38" s="141" t="s">
        <v>234</v>
      </c>
      <c r="C38" s="142" t="s">
        <v>235</v>
      </c>
      <c r="D38" s="140" t="s">
        <v>226</v>
      </c>
      <c r="E38" s="139">
        <v>190</v>
      </c>
      <c r="F38" s="139">
        <v>6.05</v>
      </c>
      <c r="G38" s="139">
        <v>1149.5</v>
      </c>
    </row>
    <row r="39" spans="1:7" ht="12.75">
      <c r="A39" s="136">
        <v>28</v>
      </c>
      <c r="B39" s="141" t="s">
        <v>236</v>
      </c>
      <c r="C39" s="142" t="s">
        <v>237</v>
      </c>
      <c r="D39" s="140" t="s">
        <v>227</v>
      </c>
      <c r="E39" s="139">
        <v>170</v>
      </c>
      <c r="F39" s="139">
        <v>2.15</v>
      </c>
      <c r="G39" s="139">
        <v>365.5</v>
      </c>
    </row>
    <row r="40" spans="1:7" ht="12.75">
      <c r="A40" s="136">
        <v>29</v>
      </c>
      <c r="B40" s="141" t="s">
        <v>345</v>
      </c>
      <c r="C40" s="142" t="s">
        <v>344</v>
      </c>
      <c r="D40" s="140" t="s">
        <v>227</v>
      </c>
      <c r="E40" s="139">
        <v>44</v>
      </c>
      <c r="F40" s="139">
        <v>6.9</v>
      </c>
      <c r="G40" s="139">
        <v>303.6</v>
      </c>
    </row>
    <row r="41" spans="1:7" ht="24">
      <c r="A41" s="136">
        <v>30</v>
      </c>
      <c r="B41" s="141" t="s">
        <v>378</v>
      </c>
      <c r="C41" s="142" t="s">
        <v>377</v>
      </c>
      <c r="D41" s="140" t="s">
        <v>227</v>
      </c>
      <c r="E41" s="139">
        <v>6</v>
      </c>
      <c r="F41" s="139">
        <v>51.3</v>
      </c>
      <c r="G41" s="139">
        <v>307.8</v>
      </c>
    </row>
    <row r="42" spans="1:7" ht="12.75">
      <c r="A42" s="152"/>
      <c r="B42" s="154"/>
      <c r="C42" s="153"/>
      <c r="D42" s="152"/>
      <c r="E42" s="151"/>
      <c r="F42" s="151"/>
      <c r="G42" s="151"/>
    </row>
    <row r="43" spans="1:7" ht="12.75">
      <c r="A43" s="148"/>
      <c r="B43" s="150"/>
      <c r="C43" s="149" t="s">
        <v>343</v>
      </c>
      <c r="D43" s="148"/>
      <c r="E43" s="147"/>
      <c r="F43" s="147"/>
      <c r="G43" s="147"/>
    </row>
    <row r="44" spans="1:7" ht="24">
      <c r="A44" s="144">
        <v>31</v>
      </c>
      <c r="B44" s="146" t="s">
        <v>256</v>
      </c>
      <c r="C44" s="145" t="s">
        <v>257</v>
      </c>
      <c r="D44" s="144" t="s">
        <v>227</v>
      </c>
      <c r="E44" s="143">
        <v>10</v>
      </c>
      <c r="F44" s="143">
        <v>44.43</v>
      </c>
      <c r="G44" s="143">
        <v>444.3</v>
      </c>
    </row>
    <row r="45" spans="1:7" ht="24">
      <c r="A45" s="140">
        <v>32</v>
      </c>
      <c r="B45" s="141" t="s">
        <v>248</v>
      </c>
      <c r="C45" s="142" t="s">
        <v>249</v>
      </c>
      <c r="D45" s="140" t="s">
        <v>250</v>
      </c>
      <c r="E45" s="139">
        <v>10</v>
      </c>
      <c r="F45" s="139">
        <v>252.73</v>
      </c>
      <c r="G45" s="139">
        <v>2527.3</v>
      </c>
    </row>
    <row r="46" spans="1:7" ht="12.75">
      <c r="A46" s="140">
        <v>33</v>
      </c>
      <c r="B46" s="141" t="s">
        <v>342</v>
      </c>
      <c r="C46" s="142" t="s">
        <v>341</v>
      </c>
      <c r="D46" s="140" t="s">
        <v>227</v>
      </c>
      <c r="E46" s="139">
        <v>1</v>
      </c>
      <c r="F46" s="139">
        <v>7205.25</v>
      </c>
      <c r="G46" s="139">
        <v>7205.25</v>
      </c>
    </row>
    <row r="47" spans="1:7" ht="24">
      <c r="A47" s="140">
        <v>34</v>
      </c>
      <c r="B47" s="141" t="s">
        <v>340</v>
      </c>
      <c r="C47" s="142" t="s">
        <v>339</v>
      </c>
      <c r="D47" s="140" t="s">
        <v>227</v>
      </c>
      <c r="E47" s="139">
        <v>1</v>
      </c>
      <c r="F47" s="139">
        <v>1591.2</v>
      </c>
      <c r="G47" s="139">
        <v>1591.2</v>
      </c>
    </row>
    <row r="48" spans="1:7" ht="24">
      <c r="A48" s="140">
        <v>35</v>
      </c>
      <c r="B48" s="141" t="s">
        <v>338</v>
      </c>
      <c r="C48" s="142" t="s">
        <v>337</v>
      </c>
      <c r="D48" s="140" t="s">
        <v>250</v>
      </c>
      <c r="E48" s="139">
        <v>1</v>
      </c>
      <c r="F48" s="139">
        <v>130</v>
      </c>
      <c r="G48" s="139">
        <v>130</v>
      </c>
    </row>
    <row r="49" spans="1:7" ht="24">
      <c r="A49" s="140">
        <v>36</v>
      </c>
      <c r="B49" s="141" t="s">
        <v>336</v>
      </c>
      <c r="C49" s="142" t="s">
        <v>335</v>
      </c>
      <c r="D49" s="140" t="s">
        <v>250</v>
      </c>
      <c r="E49" s="139">
        <v>1</v>
      </c>
      <c r="F49" s="139">
        <v>49.4</v>
      </c>
      <c r="G49" s="139">
        <v>49.4</v>
      </c>
    </row>
    <row r="50" spans="1:7" ht="12.75">
      <c r="A50" s="140">
        <v>37</v>
      </c>
      <c r="B50" s="141" t="s">
        <v>334</v>
      </c>
      <c r="C50" s="142" t="s">
        <v>333</v>
      </c>
      <c r="D50" s="140" t="s">
        <v>250</v>
      </c>
      <c r="E50" s="139">
        <v>1</v>
      </c>
      <c r="F50" s="139">
        <v>18.42</v>
      </c>
      <c r="G50" s="139">
        <v>18.42</v>
      </c>
    </row>
    <row r="51" spans="1:7" ht="24">
      <c r="A51" s="140">
        <v>38</v>
      </c>
      <c r="B51" s="141" t="s">
        <v>332</v>
      </c>
      <c r="C51" s="142" t="s">
        <v>331</v>
      </c>
      <c r="D51" s="140" t="s">
        <v>250</v>
      </c>
      <c r="E51" s="139">
        <v>1</v>
      </c>
      <c r="F51" s="139">
        <v>159.25</v>
      </c>
      <c r="G51" s="139">
        <v>159.25</v>
      </c>
    </row>
    <row r="52" spans="1:7" ht="24">
      <c r="A52" s="140">
        <v>39</v>
      </c>
      <c r="B52" s="141" t="s">
        <v>330</v>
      </c>
      <c r="C52" s="142" t="s">
        <v>329</v>
      </c>
      <c r="D52" s="140" t="s">
        <v>250</v>
      </c>
      <c r="E52" s="139">
        <v>1</v>
      </c>
      <c r="F52" s="139">
        <v>75.83</v>
      </c>
      <c r="G52" s="139">
        <v>75.83</v>
      </c>
    </row>
    <row r="53" spans="1:7" ht="12.75">
      <c r="A53" s="140">
        <v>40</v>
      </c>
      <c r="B53" s="141" t="s">
        <v>328</v>
      </c>
      <c r="C53" s="142" t="s">
        <v>327</v>
      </c>
      <c r="D53" s="140" t="s">
        <v>250</v>
      </c>
      <c r="E53" s="139">
        <v>1</v>
      </c>
      <c r="F53" s="139">
        <v>45.5</v>
      </c>
      <c r="G53" s="139">
        <v>45.5</v>
      </c>
    </row>
    <row r="54" spans="1:7" ht="12.75">
      <c r="A54" s="140">
        <v>41</v>
      </c>
      <c r="B54" s="141" t="s">
        <v>326</v>
      </c>
      <c r="C54" s="142" t="s">
        <v>325</v>
      </c>
      <c r="D54" s="140" t="s">
        <v>250</v>
      </c>
      <c r="E54" s="139">
        <v>1</v>
      </c>
      <c r="F54" s="139">
        <v>23.86</v>
      </c>
      <c r="G54" s="139">
        <v>23.86</v>
      </c>
    </row>
    <row r="55" spans="1:7" ht="72.75" customHeight="1">
      <c r="A55" s="140">
        <v>42</v>
      </c>
      <c r="B55" s="141" t="s">
        <v>324</v>
      </c>
      <c r="C55" s="142" t="s">
        <v>323</v>
      </c>
      <c r="D55" s="140" t="s">
        <v>250</v>
      </c>
      <c r="E55" s="139">
        <v>1</v>
      </c>
      <c r="F55" s="139">
        <v>5240.96</v>
      </c>
      <c r="G55" s="139">
        <v>5240.96</v>
      </c>
    </row>
    <row r="56" spans="1:7" ht="27.75" customHeight="1">
      <c r="A56" s="140">
        <v>43</v>
      </c>
      <c r="B56" s="141" t="s">
        <v>322</v>
      </c>
      <c r="C56" s="142" t="s">
        <v>321</v>
      </c>
      <c r="D56" s="140" t="s">
        <v>250</v>
      </c>
      <c r="E56" s="139">
        <v>1</v>
      </c>
      <c r="F56" s="139">
        <v>1550.28</v>
      </c>
      <c r="G56" s="139">
        <v>1550.28</v>
      </c>
    </row>
    <row r="59" spans="2:4" ht="12.75">
      <c r="B59" s="130" t="s">
        <v>304</v>
      </c>
      <c r="D59" s="129" t="s">
        <v>305</v>
      </c>
    </row>
    <row r="63" spans="2:4" ht="12.75">
      <c r="B63" s="130" t="s">
        <v>306</v>
      </c>
      <c r="D63" s="129" t="s">
        <v>305</v>
      </c>
    </row>
  </sheetData>
  <sheetProtection/>
  <mergeCells count="8">
    <mergeCell ref="C1:G1"/>
    <mergeCell ref="F9:G9"/>
    <mergeCell ref="A7:B7"/>
    <mergeCell ref="C9:C10"/>
    <mergeCell ref="B9:B10"/>
    <mergeCell ref="A9:A10"/>
    <mergeCell ref="D9:D10"/>
    <mergeCell ref="E9:E10"/>
  </mergeCells>
  <printOptions/>
  <pageMargins left="0.5" right="0.1968503937007874" top="0.38" bottom="0.37" header="0.1968503937007874" footer="0.1968503937007874"/>
  <pageSetup horizontalDpi="600" verticalDpi="600" orientation="portrait" paperSize="9" scale="98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Тетеркина Ольга Александровна</cp:lastModifiedBy>
  <cp:lastPrinted>2016-10-19T11:03:46Z</cp:lastPrinted>
  <dcterms:created xsi:type="dcterms:W3CDTF">2004-10-05T14:15:54Z</dcterms:created>
  <dcterms:modified xsi:type="dcterms:W3CDTF">2016-10-28T13:08:01Z</dcterms:modified>
  <cp:category/>
  <cp:version/>
  <cp:contentType/>
  <cp:contentStatus/>
</cp:coreProperties>
</file>